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90" windowWidth="15600" windowHeight="693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179" i="1"/>
  <c r="F160"/>
  <c r="F58"/>
  <c r="F109"/>
  <c r="F53"/>
  <c r="F52"/>
  <c r="F158" l="1"/>
  <c r="F126"/>
  <c r="F148"/>
  <c r="F191"/>
  <c r="F173"/>
  <c r="F171"/>
  <c r="F90"/>
  <c r="F79"/>
  <c r="F77"/>
  <c r="F48"/>
  <c r="F46"/>
  <c r="F43"/>
  <c r="F25" l="1"/>
  <c r="F28"/>
  <c r="E134"/>
  <c r="E132"/>
  <c r="D132"/>
  <c r="E168"/>
  <c r="F168"/>
  <c r="D168"/>
  <c r="E170"/>
  <c r="F170"/>
  <c r="D170"/>
  <c r="G177"/>
  <c r="G168" s="1"/>
  <c r="E167"/>
  <c r="F167"/>
  <c r="F134" s="1"/>
  <c r="E165"/>
  <c r="F165"/>
  <c r="D165"/>
  <c r="D167"/>
  <c r="G175"/>
  <c r="G165" s="1"/>
  <c r="G176"/>
  <c r="G167" s="1"/>
  <c r="G134" s="1"/>
  <c r="E154"/>
  <c r="F154"/>
  <c r="E153"/>
  <c r="F153"/>
  <c r="E152"/>
  <c r="F152"/>
  <c r="E151"/>
  <c r="F151"/>
  <c r="E150"/>
  <c r="F150"/>
  <c r="D153"/>
  <c r="D151"/>
  <c r="D154"/>
  <c r="G159"/>
  <c r="E144"/>
  <c r="F144"/>
  <c r="E142"/>
  <c r="F142"/>
  <c r="E141"/>
  <c r="F141"/>
  <c r="D144"/>
  <c r="D142"/>
  <c r="D141"/>
  <c r="D134" s="1"/>
  <c r="E76"/>
  <c r="F76"/>
  <c r="E75"/>
  <c r="F75"/>
  <c r="E74"/>
  <c r="F74"/>
  <c r="D76"/>
  <c r="D75"/>
  <c r="D74"/>
  <c r="G82"/>
  <c r="G74" s="1"/>
  <c r="G81"/>
  <c r="G76" s="1"/>
  <c r="E49"/>
  <c r="E48"/>
  <c r="D49"/>
  <c r="D48"/>
  <c r="E24"/>
  <c r="F24"/>
  <c r="E23"/>
  <c r="F23"/>
  <c r="E22"/>
  <c r="F22"/>
  <c r="D24"/>
  <c r="D23"/>
  <c r="G26"/>
  <c r="G24" s="1"/>
  <c r="F73" l="1"/>
  <c r="F18"/>
  <c r="D152"/>
  <c r="E163"/>
  <c r="F163"/>
  <c r="D163"/>
  <c r="F164"/>
  <c r="E164"/>
  <c r="D164"/>
  <c r="E140"/>
  <c r="F140"/>
  <c r="F132" s="1"/>
  <c r="D140"/>
  <c r="G145"/>
  <c r="G140" s="1"/>
  <c r="G132" s="1"/>
  <c r="F122"/>
  <c r="E124"/>
  <c r="F124"/>
  <c r="E123"/>
  <c r="F123"/>
  <c r="E122"/>
  <c r="D122"/>
  <c r="E121"/>
  <c r="F121"/>
  <c r="D121"/>
  <c r="E114"/>
  <c r="F114"/>
  <c r="D114"/>
  <c r="G116"/>
  <c r="E115"/>
  <c r="F115"/>
  <c r="G117"/>
  <c r="E72"/>
  <c r="F72"/>
  <c r="D72"/>
  <c r="E73"/>
  <c r="D73"/>
  <c r="E32"/>
  <c r="E31"/>
  <c r="D32"/>
  <c r="D9" s="1"/>
  <c r="D31"/>
  <c r="E9" l="1"/>
  <c r="F32"/>
  <c r="F9" s="1"/>
  <c r="F31"/>
  <c r="F198"/>
  <c r="D198"/>
  <c r="E198"/>
  <c r="G114"/>
  <c r="F120"/>
  <c r="E120"/>
  <c r="F113"/>
  <c r="E113"/>
  <c r="E105"/>
  <c r="F105"/>
  <c r="D105"/>
  <c r="G108"/>
  <c r="F35"/>
  <c r="F204"/>
  <c r="G102"/>
  <c r="G189"/>
  <c r="G188" s="1"/>
  <c r="F188"/>
  <c r="F187" s="1"/>
  <c r="E188"/>
  <c r="E187" s="1"/>
  <c r="D188"/>
  <c r="D187" s="1"/>
  <c r="G158"/>
  <c r="E136"/>
  <c r="F136"/>
  <c r="G156"/>
  <c r="G152" s="1"/>
  <c r="E106"/>
  <c r="F106"/>
  <c r="D106"/>
  <c r="G109"/>
  <c r="D63"/>
  <c r="D18" s="1"/>
  <c r="E63"/>
  <c r="E18" s="1"/>
  <c r="E42"/>
  <c r="E20" s="1"/>
  <c r="F42"/>
  <c r="E41"/>
  <c r="F41"/>
  <c r="E40"/>
  <c r="F40"/>
  <c r="E38"/>
  <c r="E15" s="1"/>
  <c r="F38"/>
  <c r="F15" s="1"/>
  <c r="E37"/>
  <c r="E14" s="1"/>
  <c r="F37"/>
  <c r="F14" s="1"/>
  <c r="E36"/>
  <c r="E13" s="1"/>
  <c r="F36"/>
  <c r="F13" s="1"/>
  <c r="E35"/>
  <c r="D38"/>
  <c r="D15" s="1"/>
  <c r="D37"/>
  <c r="D14" s="1"/>
  <c r="D36"/>
  <c r="G53"/>
  <c r="G37" s="1"/>
  <c r="G14" s="1"/>
  <c r="G45"/>
  <c r="E39"/>
  <c r="E16" s="1"/>
  <c r="E205" s="1"/>
  <c r="F39"/>
  <c r="F16" s="1"/>
  <c r="F205" s="1"/>
  <c r="D39"/>
  <c r="D16" s="1"/>
  <c r="D205" s="1"/>
  <c r="F202" l="1"/>
  <c r="D186"/>
  <c r="D185" s="1"/>
  <c r="E202"/>
  <c r="F186"/>
  <c r="F185" s="1"/>
  <c r="E186"/>
  <c r="E185" s="1"/>
  <c r="G187"/>
  <c r="G186"/>
  <c r="G185" s="1"/>
  <c r="G44" l="1"/>
  <c r="G39" s="1"/>
  <c r="G16" s="1"/>
  <c r="G205" s="1"/>
  <c r="D22"/>
  <c r="G27"/>
  <c r="G25"/>
  <c r="E166"/>
  <c r="F166"/>
  <c r="D166"/>
  <c r="G179"/>
  <c r="G166" s="1"/>
  <c r="G161"/>
  <c r="G154" s="1"/>
  <c r="D136"/>
  <c r="D202" s="1"/>
  <c r="D150"/>
  <c r="G160"/>
  <c r="G150" s="1"/>
  <c r="E135"/>
  <c r="F135"/>
  <c r="D135"/>
  <c r="E104"/>
  <c r="E95" s="1"/>
  <c r="D42"/>
  <c r="D35"/>
  <c r="G61"/>
  <c r="D139" l="1"/>
  <c r="F139"/>
  <c r="E139"/>
  <c r="E8"/>
  <c r="G58"/>
  <c r="D40"/>
  <c r="G67"/>
  <c r="E66"/>
  <c r="D66"/>
  <c r="D65" s="1"/>
  <c r="F65"/>
  <c r="E130"/>
  <c r="F130"/>
  <c r="D124"/>
  <c r="G128"/>
  <c r="G124" s="1"/>
  <c r="D123"/>
  <c r="G126"/>
  <c r="G122" s="1"/>
  <c r="G125"/>
  <c r="G121" s="1"/>
  <c r="G198" s="1"/>
  <c r="G112"/>
  <c r="G106" s="1"/>
  <c r="G66" l="1"/>
  <c r="D120"/>
  <c r="E65"/>
  <c r="G65" s="1"/>
  <c r="G80"/>
  <c r="G79"/>
  <c r="F8"/>
  <c r="F119"/>
  <c r="E119"/>
  <c r="G192" l="1"/>
  <c r="G191" s="1"/>
  <c r="G204" s="1"/>
  <c r="F190"/>
  <c r="G190" l="1"/>
  <c r="E191"/>
  <c r="E204" s="1"/>
  <c r="D191" l="1"/>
  <c r="D190" l="1"/>
  <c r="D204"/>
  <c r="G178"/>
  <c r="G170" s="1"/>
  <c r="F104" l="1"/>
  <c r="F95" s="1"/>
  <c r="F33"/>
  <c r="F10" s="1"/>
  <c r="F197" s="1"/>
  <c r="G171"/>
  <c r="E33"/>
  <c r="E10" s="1"/>
  <c r="E197" s="1"/>
  <c r="G118"/>
  <c r="G115" s="1"/>
  <c r="G101"/>
  <c r="D88"/>
  <c r="G77"/>
  <c r="G72" s="1"/>
  <c r="G184"/>
  <c r="G173"/>
  <c r="G174"/>
  <c r="G172"/>
  <c r="G157"/>
  <c r="G147"/>
  <c r="G148"/>
  <c r="G144" s="1"/>
  <c r="G146"/>
  <c r="G141" s="1"/>
  <c r="G127"/>
  <c r="G123" s="1"/>
  <c r="G120" s="1"/>
  <c r="G110"/>
  <c r="G111"/>
  <c r="G107"/>
  <c r="G104" s="1"/>
  <c r="G93"/>
  <c r="G92"/>
  <c r="G91"/>
  <c r="G90"/>
  <c r="G78"/>
  <c r="G73" s="1"/>
  <c r="G64"/>
  <c r="F62"/>
  <c r="G57"/>
  <c r="G59"/>
  <c r="G60"/>
  <c r="G55"/>
  <c r="G41" s="1"/>
  <c r="G56"/>
  <c r="G42" s="1"/>
  <c r="G52"/>
  <c r="G36" s="1"/>
  <c r="G13" s="1"/>
  <c r="G51"/>
  <c r="G35" s="1"/>
  <c r="G50"/>
  <c r="G33" s="1"/>
  <c r="G10" s="1"/>
  <c r="G197" s="1"/>
  <c r="G46"/>
  <c r="G47"/>
  <c r="G49"/>
  <c r="G43"/>
  <c r="G153" l="1"/>
  <c r="G136" s="1"/>
  <c r="G142"/>
  <c r="G139" s="1"/>
  <c r="G163"/>
  <c r="G130" s="1"/>
  <c r="G164"/>
  <c r="G32"/>
  <c r="G113"/>
  <c r="G95"/>
  <c r="G105"/>
  <c r="G40"/>
  <c r="G119"/>
  <c r="G83"/>
  <c r="G75" s="1"/>
  <c r="E71"/>
  <c r="G48"/>
  <c r="G135" l="1"/>
  <c r="G31"/>
  <c r="G71"/>
  <c r="F71"/>
  <c r="G29" l="1"/>
  <c r="G23" s="1"/>
  <c r="G9" s="1"/>
  <c r="G28"/>
  <c r="G22" s="1"/>
  <c r="G8" l="1"/>
  <c r="G63" l="1"/>
  <c r="G18" s="1"/>
  <c r="D104"/>
  <c r="E62"/>
  <c r="G54" l="1"/>
  <c r="D95"/>
  <c r="G38" l="1"/>
  <c r="G15" s="1"/>
  <c r="G202" s="1"/>
  <c r="D62"/>
  <c r="D183" l="1"/>
  <c r="D181" s="1"/>
  <c r="E183"/>
  <c r="E181" s="1"/>
  <c r="E203" s="1"/>
  <c r="G183"/>
  <c r="E182" l="1"/>
  <c r="G181"/>
  <c r="G203" s="1"/>
  <c r="G182"/>
  <c r="E103"/>
  <c r="F103"/>
  <c r="G103"/>
  <c r="D103"/>
  <c r="E100"/>
  <c r="E97" s="1"/>
  <c r="F100"/>
  <c r="F97" s="1"/>
  <c r="G100"/>
  <c r="G97" s="1"/>
  <c r="D100"/>
  <c r="D41"/>
  <c r="G180" l="1"/>
  <c r="E180"/>
  <c r="F131" l="1"/>
  <c r="G138"/>
  <c r="F138"/>
  <c r="G137"/>
  <c r="F137"/>
  <c r="G99"/>
  <c r="G96" s="1"/>
  <c r="F99"/>
  <c r="G86"/>
  <c r="G194" s="1"/>
  <c r="G87"/>
  <c r="G88"/>
  <c r="G89"/>
  <c r="F86"/>
  <c r="F194" s="1"/>
  <c r="F87"/>
  <c r="F88"/>
  <c r="F89"/>
  <c r="G69"/>
  <c r="G20"/>
  <c r="F20"/>
  <c r="G68" l="1"/>
  <c r="G17"/>
  <c r="G206" s="1"/>
  <c r="F98"/>
  <c r="F96"/>
  <c r="G208"/>
  <c r="F196"/>
  <c r="G133"/>
  <c r="G162"/>
  <c r="F162"/>
  <c r="G12"/>
  <c r="G30"/>
  <c r="F183"/>
  <c r="F208"/>
  <c r="G201"/>
  <c r="G98"/>
  <c r="F149"/>
  <c r="F133"/>
  <c r="G85"/>
  <c r="F85"/>
  <c r="F200"/>
  <c r="G84" l="1"/>
  <c r="G199"/>
  <c r="G94"/>
  <c r="F181"/>
  <c r="F203" s="1"/>
  <c r="F182"/>
  <c r="F12"/>
  <c r="F199" s="1"/>
  <c r="F129"/>
  <c r="F201"/>
  <c r="G21"/>
  <c r="F180" l="1"/>
  <c r="F94"/>
  <c r="E138"/>
  <c r="E131"/>
  <c r="D115"/>
  <c r="D113" s="1"/>
  <c r="E89"/>
  <c r="E88"/>
  <c r="E162" l="1"/>
  <c r="D97"/>
  <c r="E133"/>
  <c r="D133"/>
  <c r="E137"/>
  <c r="D137"/>
  <c r="D86"/>
  <c r="E69"/>
  <c r="D69"/>
  <c r="D17" s="1"/>
  <c r="E17" l="1"/>
  <c r="E206" s="1"/>
  <c r="D206"/>
  <c r="F69"/>
  <c r="F17" s="1"/>
  <c r="G222"/>
  <c r="E222"/>
  <c r="D222"/>
  <c r="E216"/>
  <c r="D216"/>
  <c r="E215"/>
  <c r="D215"/>
  <c r="E214"/>
  <c r="D214"/>
  <c r="E212"/>
  <c r="D212"/>
  <c r="E211"/>
  <c r="D211"/>
  <c r="G209"/>
  <c r="G131"/>
  <c r="G196" s="1"/>
  <c r="D131"/>
  <c r="D138"/>
  <c r="G155"/>
  <c r="G151" s="1"/>
  <c r="D119"/>
  <c r="E99"/>
  <c r="E96" s="1"/>
  <c r="D99"/>
  <c r="D96" s="1"/>
  <c r="D89"/>
  <c r="E87"/>
  <c r="D87"/>
  <c r="E86"/>
  <c r="E194" s="1"/>
  <c r="G214"/>
  <c r="E208"/>
  <c r="E200"/>
  <c r="D12"/>
  <c r="D199" s="1"/>
  <c r="D33"/>
  <c r="D10" s="1"/>
  <c r="D197" s="1"/>
  <c r="G212"/>
  <c r="G211"/>
  <c r="E19"/>
  <c r="E207" s="1"/>
  <c r="D19"/>
  <c r="D207" s="1"/>
  <c r="E11"/>
  <c r="D11"/>
  <c r="G200" l="1"/>
  <c r="E190"/>
  <c r="E196"/>
  <c r="G149"/>
  <c r="F206"/>
  <c r="D182"/>
  <c r="E129"/>
  <c r="E12"/>
  <c r="E199" s="1"/>
  <c r="E30"/>
  <c r="E98"/>
  <c r="E201"/>
  <c r="D98"/>
  <c r="D130"/>
  <c r="D162"/>
  <c r="D213"/>
  <c r="E213"/>
  <c r="E149"/>
  <c r="D196"/>
  <c r="D85"/>
  <c r="D84" s="1"/>
  <c r="D21"/>
  <c r="E68"/>
  <c r="F68" s="1"/>
  <c r="D20"/>
  <c r="D208" s="1"/>
  <c r="F84"/>
  <c r="E85"/>
  <c r="E84" s="1"/>
  <c r="D71"/>
  <c r="G215"/>
  <c r="G216"/>
  <c r="D149"/>
  <c r="D203"/>
  <c r="D68"/>
  <c r="E21"/>
  <c r="F21" s="1"/>
  <c r="D13"/>
  <c r="D200" s="1"/>
  <c r="D94" l="1"/>
  <c r="E94"/>
  <c r="E210"/>
  <c r="E7"/>
  <c r="G129"/>
  <c r="D201"/>
  <c r="D180"/>
  <c r="D129"/>
  <c r="D30"/>
  <c r="D8"/>
  <c r="D7" l="1"/>
  <c r="D193" s="1"/>
  <c r="E193"/>
  <c r="D194"/>
  <c r="D210" l="1"/>
  <c r="F19"/>
  <c r="F207" s="1"/>
  <c r="F210" s="1"/>
  <c r="F11"/>
  <c r="F7" l="1"/>
  <c r="F193" s="1"/>
  <c r="G19"/>
  <c r="G207" s="1"/>
  <c r="G11"/>
  <c r="G7" l="1"/>
  <c r="G193" s="1"/>
  <c r="G213"/>
  <c r="G195" l="1"/>
  <c r="G210" s="1"/>
  <c r="G62" l="1"/>
</calcChain>
</file>

<file path=xl/sharedStrings.xml><?xml version="1.0" encoding="utf-8"?>
<sst xmlns="http://schemas.openxmlformats.org/spreadsheetml/2006/main" count="335" uniqueCount="158">
  <si>
    <t>Наименование показателя</t>
  </si>
  <si>
    <t>Бюджетные ассигнования, утвержденные законом о бюджете, нормативными правовыми актами о бюджете</t>
  </si>
  <si>
    <t>Итого:</t>
  </si>
  <si>
    <t>в том числе:</t>
  </si>
  <si>
    <t>211</t>
  </si>
  <si>
    <t>212</t>
  </si>
  <si>
    <t>213</t>
  </si>
  <si>
    <t>221</t>
  </si>
  <si>
    <t>222</t>
  </si>
  <si>
    <t>223</t>
  </si>
  <si>
    <t>225</t>
  </si>
  <si>
    <t>226</t>
  </si>
  <si>
    <t>290</t>
  </si>
  <si>
    <t>251</t>
  </si>
  <si>
    <t>310</t>
  </si>
  <si>
    <t>340</t>
  </si>
  <si>
    <t>Заработная плата</t>
  </si>
  <si>
    <t>Начисления на оплату труда</t>
  </si>
  <si>
    <t>Услуги связи</t>
  </si>
  <si>
    <t>Коммунальные услуги</t>
  </si>
  <si>
    <t>Услуги по содержанию имущества</t>
  </si>
  <si>
    <t>Прочие услуги,работы</t>
  </si>
  <si>
    <t>Увеличение стоимости материальных запасов</t>
  </si>
  <si>
    <t>Прочие расходы</t>
  </si>
  <si>
    <t>Перечисления другим бюджетам бюджетной системы Российской Федерации</t>
  </si>
  <si>
    <t>Прочие услуги</t>
  </si>
  <si>
    <t>Раздел 0400             Национальная экономика</t>
  </si>
  <si>
    <t>Прочие работы, услуги</t>
  </si>
  <si>
    <r>
      <t xml:space="preserve">Раздел 0800                </t>
    </r>
    <r>
      <rPr>
        <b/>
        <sz val="11"/>
        <rFont val="Arial Cyr"/>
        <charset val="204"/>
      </rPr>
      <t xml:space="preserve">Культура,кинематография </t>
    </r>
  </si>
  <si>
    <t>В С Е Г О:</t>
  </si>
  <si>
    <t>В том числе:</t>
  </si>
  <si>
    <t>8650001211</t>
  </si>
  <si>
    <t>8650001213</t>
  </si>
  <si>
    <t>8650002211</t>
  </si>
  <si>
    <t>8650002213</t>
  </si>
  <si>
    <t>8640000211</t>
  </si>
  <si>
    <t>8640000213</t>
  </si>
  <si>
    <t>Итого 211</t>
  </si>
  <si>
    <t>Итого 213</t>
  </si>
  <si>
    <t>Всего</t>
  </si>
  <si>
    <t>Превышение доходов над расходами</t>
  </si>
  <si>
    <t>Код расхода по ФКР  ЭКР</t>
  </si>
  <si>
    <t>Работы, услуги по содержанию имущества</t>
  </si>
  <si>
    <t>0104 9310080020 121 211</t>
  </si>
  <si>
    <t>0104 9310080030 121 211</t>
  </si>
  <si>
    <t>0104 0140080050 244 221</t>
  </si>
  <si>
    <t>0104 0140080050 244 223</t>
  </si>
  <si>
    <t>0104 0140080050 244 225</t>
  </si>
  <si>
    <t>0104 0140080050 244 226</t>
  </si>
  <si>
    <t>0104 0140080050 244 340</t>
  </si>
  <si>
    <t>0104 0140080050 244 290</t>
  </si>
  <si>
    <t>0106 0140080350 540 251</t>
  </si>
  <si>
    <t>0111 9320080090 870 290</t>
  </si>
  <si>
    <t>0113 0140080040 121 211</t>
  </si>
  <si>
    <t>0203 9320051180 121 211</t>
  </si>
  <si>
    <t>0203 9320051180 121 213</t>
  </si>
  <si>
    <t>Увеличение стоимости основных средств</t>
  </si>
  <si>
    <t>0203 9320051180 244 340</t>
  </si>
  <si>
    <t>0309 0110080700 244 226</t>
  </si>
  <si>
    <t>0310 0110080710 244 226</t>
  </si>
  <si>
    <t>0314 0110080420 244 340</t>
  </si>
  <si>
    <t>0502 0130080740 244 225</t>
  </si>
  <si>
    <t>0505 0130080760 121 211</t>
  </si>
  <si>
    <t>0505 0130080760 121 213</t>
  </si>
  <si>
    <t>0801 0210080350 540 251</t>
  </si>
  <si>
    <t>0104 0140080050 244 310</t>
  </si>
  <si>
    <r>
      <t>0113 93200</t>
    </r>
    <r>
      <rPr>
        <b/>
        <sz val="12"/>
        <rFont val="Arial Cyr"/>
        <charset val="204"/>
      </rPr>
      <t>75140</t>
    </r>
    <r>
      <rPr>
        <sz val="12"/>
        <rFont val="Arial Cyr"/>
        <family val="2"/>
        <charset val="204"/>
      </rPr>
      <t xml:space="preserve"> 244 340</t>
    </r>
  </si>
  <si>
    <t>0309 0110080700 244 340</t>
  </si>
  <si>
    <t>0409 0120080720 244 225</t>
  </si>
  <si>
    <t>0102 8710080010 121 211</t>
  </si>
  <si>
    <t>0104 9310080020 129 213</t>
  </si>
  <si>
    <t>0104 9310080030 129 213</t>
  </si>
  <si>
    <t>0104 0140080050 853 290</t>
  </si>
  <si>
    <t>0104 0140080050 852 290</t>
  </si>
  <si>
    <t>0310 0110080710 244 225</t>
  </si>
  <si>
    <t>0502 0130080740 244 226</t>
  </si>
  <si>
    <t>0502 0130080740 244 340</t>
  </si>
  <si>
    <t>0503 0130080750 244 226</t>
  </si>
  <si>
    <t>Прочие услуги_краевые</t>
  </si>
  <si>
    <t>Р/Паздел               0102</t>
  </si>
  <si>
    <t>Р/Паздел                0104</t>
  </si>
  <si>
    <t xml:space="preserve">Р/Паздел                 0106                   </t>
  </si>
  <si>
    <r>
      <rPr>
        <b/>
        <sz val="12"/>
        <rFont val="Arial Cyr"/>
        <charset val="204"/>
      </rPr>
      <t>Р/Паздел                0111</t>
    </r>
    <r>
      <rPr>
        <b/>
        <i/>
        <sz val="11"/>
        <rFont val="Arial Cyr"/>
        <charset val="204"/>
      </rPr>
      <t xml:space="preserve">                            Резервный фонд местной администрации</t>
    </r>
  </si>
  <si>
    <r>
      <rPr>
        <b/>
        <sz val="12"/>
        <rFont val="Arial Cyr"/>
        <charset val="204"/>
      </rPr>
      <t xml:space="preserve">Р/Паздел              0113 </t>
    </r>
    <r>
      <rPr>
        <b/>
        <i/>
        <sz val="11"/>
        <rFont val="Arial Cyr"/>
        <charset val="204"/>
      </rPr>
      <t xml:space="preserve">                              Другие общегосударственные вопросы</t>
    </r>
  </si>
  <si>
    <r>
      <rPr>
        <b/>
        <sz val="12"/>
        <rFont val="Arial Cyr"/>
        <charset val="204"/>
      </rPr>
      <t>Р/Паздел                 0203</t>
    </r>
    <r>
      <rPr>
        <b/>
        <i/>
        <sz val="11"/>
        <rFont val="Arial Cyr"/>
        <charset val="204"/>
      </rPr>
      <t xml:space="preserve">                          Мобилизационная и вневойсковая подготовка</t>
    </r>
  </si>
  <si>
    <r>
      <rPr>
        <b/>
        <sz val="12"/>
        <rFont val="Arial"/>
        <family val="2"/>
        <charset val="204"/>
      </rPr>
      <t>Р/Паздел                 0309</t>
    </r>
    <r>
      <rPr>
        <b/>
        <sz val="11"/>
        <rFont val="Arial"/>
        <family val="2"/>
        <charset val="204"/>
      </rPr>
      <t xml:space="preserve">  </t>
    </r>
    <r>
      <rPr>
        <b/>
        <i/>
        <sz val="11"/>
        <rFont val="Arial"/>
        <family val="2"/>
        <charset val="204"/>
      </rPr>
      <t xml:space="preserve">       Защита населения и территории от чрезвычайных ситуаций природного и техногенного характера, гражданская оборона</t>
    </r>
  </si>
  <si>
    <r>
      <rPr>
        <b/>
        <sz val="12"/>
        <rFont val="Arial Cyr"/>
        <charset val="204"/>
      </rPr>
      <t>Р/Паздел               0314</t>
    </r>
    <r>
      <rPr>
        <b/>
        <i/>
        <sz val="11"/>
        <rFont val="Arial Cyr"/>
        <charset val="204"/>
      </rPr>
      <t xml:space="preserve">                          Профилактика и мероприятия по противодействию терроризма и экстримизма</t>
    </r>
  </si>
  <si>
    <t>Итого раздел 0300               Национальная безопасность и правоохранительная деятельность</t>
  </si>
  <si>
    <r>
      <t>Итого Раздел 0200</t>
    </r>
    <r>
      <rPr>
        <b/>
        <sz val="10"/>
        <rFont val="Arial Cyr"/>
        <charset val="204"/>
      </rPr>
      <t xml:space="preserve">                    Национальная оборона</t>
    </r>
  </si>
  <si>
    <r>
      <rPr>
        <b/>
        <sz val="12"/>
        <rFont val="Arial Cyr"/>
        <charset val="204"/>
      </rPr>
      <t>Р/Паздел               0310</t>
    </r>
    <r>
      <rPr>
        <b/>
        <i/>
        <sz val="11"/>
        <rFont val="Arial Cyr"/>
        <charset val="204"/>
      </rPr>
      <t xml:space="preserve">                          Обеспечение пожарной безопасности</t>
    </r>
  </si>
  <si>
    <r>
      <rPr>
        <b/>
        <sz val="12"/>
        <rFont val="Arial Cyr"/>
        <charset val="204"/>
      </rPr>
      <t>Р/Праздел             0409</t>
    </r>
    <r>
      <rPr>
        <b/>
        <i/>
        <sz val="11"/>
        <rFont val="Arial Cyr"/>
        <charset val="204"/>
      </rPr>
      <t xml:space="preserve">             Дорожное хозяйство (Дорожные фонды)       </t>
    </r>
  </si>
  <si>
    <t>Раздел 0500                          Жилищно-коммунальное хозяйство</t>
  </si>
  <si>
    <r>
      <rPr>
        <b/>
        <sz val="12"/>
        <rFont val="Arial Cyr"/>
        <charset val="204"/>
      </rPr>
      <t xml:space="preserve">Раздел                   0503    </t>
    </r>
    <r>
      <rPr>
        <b/>
        <i/>
        <sz val="11"/>
        <rFont val="Arial Cyr"/>
        <charset val="204"/>
      </rPr>
      <t xml:space="preserve">                      Благоустройство</t>
    </r>
  </si>
  <si>
    <r>
      <rPr>
        <b/>
        <sz val="12"/>
        <rFont val="Arial Cyr"/>
        <charset val="204"/>
      </rPr>
      <t xml:space="preserve">Раздел                   0502 </t>
    </r>
    <r>
      <rPr>
        <b/>
        <i/>
        <sz val="11"/>
        <rFont val="Arial Cyr"/>
        <charset val="204"/>
      </rPr>
      <t xml:space="preserve">                        Коммунальное хозяйство</t>
    </r>
  </si>
  <si>
    <r>
      <rPr>
        <b/>
        <sz val="12"/>
        <rFont val="Arial Cyr"/>
        <charset val="204"/>
      </rPr>
      <t xml:space="preserve">Раздел                  0505     </t>
    </r>
    <r>
      <rPr>
        <b/>
        <sz val="11"/>
        <rFont val="Arial Cyr"/>
        <charset val="204"/>
      </rPr>
      <t xml:space="preserve">                   </t>
    </r>
    <r>
      <rPr>
        <b/>
        <i/>
        <sz val="11"/>
        <rFont val="Arial Cyr"/>
        <charset val="204"/>
      </rPr>
      <t xml:space="preserve">     Другие вопросы в области ЖКХ</t>
    </r>
  </si>
  <si>
    <r>
      <rPr>
        <b/>
        <sz val="12"/>
        <rFont val="Arial Cyr"/>
        <charset val="204"/>
      </rPr>
      <t xml:space="preserve">Раздел                  0801 </t>
    </r>
    <r>
      <rPr>
        <b/>
        <i/>
        <sz val="11"/>
        <rFont val="Arial Cyr"/>
        <charset val="204"/>
      </rPr>
      <t xml:space="preserve">                   Клубы</t>
    </r>
  </si>
  <si>
    <r>
      <t>Раздел 0100</t>
    </r>
    <r>
      <rPr>
        <b/>
        <sz val="10"/>
        <rFont val="Arial Cyr"/>
        <charset val="204"/>
      </rPr>
      <t xml:space="preserve">                    Общегосударственные вопросы</t>
    </r>
  </si>
  <si>
    <t>0409 0120080720 244 226</t>
  </si>
  <si>
    <t>0409 0120080720 244 340</t>
  </si>
  <si>
    <r>
      <rPr>
        <b/>
        <sz val="12"/>
        <rFont val="Arial Cyr"/>
        <charset val="204"/>
      </rPr>
      <t>Раздел 1001</t>
    </r>
    <r>
      <rPr>
        <b/>
        <sz val="11"/>
        <rFont val="Arial Cyr"/>
        <charset val="204"/>
      </rPr>
      <t xml:space="preserve">        Пенсионное обеспечение      </t>
    </r>
  </si>
  <si>
    <t>1001 0140080130 312 264</t>
  </si>
  <si>
    <t xml:space="preserve">Р/Паздел                 0107                   </t>
  </si>
  <si>
    <t>0107 9330081000 880 290</t>
  </si>
  <si>
    <t>0104 0140080050 247 223</t>
  </si>
  <si>
    <t>0104 0160080050 244 340</t>
  </si>
  <si>
    <t>Прочие услуги_местные</t>
  </si>
  <si>
    <t>0310 0110080710 244 340</t>
  </si>
  <si>
    <t>0503 0130080750 247 223</t>
  </si>
  <si>
    <t>0503 0160080750 244 340</t>
  </si>
  <si>
    <t>Главный бухгалтер                                                 С.А. Оглоблина</t>
  </si>
  <si>
    <r>
      <t>0102 87100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</si>
  <si>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t>0102 8710080010 129 213</t>
  </si>
  <si>
    <r>
      <t>0102 87100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0 129 213</t>
    </r>
  </si>
  <si>
    <t>Социальные пособия и компенсации персоналу в денежной форме</t>
  </si>
  <si>
    <t>0104 9310080020 121 266</t>
  </si>
  <si>
    <t>266</t>
  </si>
  <si>
    <r>
      <t>0104 93100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</t>
    </r>
    <r>
      <rPr>
        <sz val="12"/>
        <rFont val="Arial Cyr"/>
        <charset val="204"/>
      </rPr>
      <t xml:space="preserve"> 121 211</t>
    </r>
  </si>
  <si>
    <r>
      <t>0104 93100</t>
    </r>
    <r>
      <rPr>
        <b/>
        <sz val="12"/>
        <rFont val="Arial Cyr"/>
        <charset val="204"/>
      </rPr>
      <t>2724</t>
    </r>
    <r>
      <rPr>
        <sz val="12"/>
        <rFont val="Arial Cyr"/>
        <charset val="204"/>
      </rPr>
      <t>0 121 213</t>
    </r>
  </si>
  <si>
    <t>0104 0140080050 244 227</t>
  </si>
  <si>
    <t>227</t>
  </si>
  <si>
    <r>
      <t>0113 01400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</si>
  <si>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t>0113 0140080040 129 213</t>
  </si>
  <si>
    <r>
      <t>0113 01400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0 129 213</t>
    </r>
  </si>
  <si>
    <t>Страхование</t>
  </si>
  <si>
    <r>
      <t>0310 01100</t>
    </r>
    <r>
      <rPr>
        <b/>
        <sz val="12"/>
        <rFont val="Arial Cyr"/>
        <charset val="204"/>
      </rPr>
      <t>7745</t>
    </r>
    <r>
      <rPr>
        <sz val="12"/>
        <rFont val="Arial Cyr"/>
        <family val="2"/>
        <charset val="204"/>
      </rPr>
      <t>0 244 340</t>
    </r>
  </si>
  <si>
    <t>0503 0130080750 244 225</t>
  </si>
  <si>
    <t>0503 0130080750 244 227</t>
  </si>
  <si>
    <r>
      <t>0505 01300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</si>
  <si>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r>
      <t>0505 01300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0 121 213</t>
    </r>
  </si>
  <si>
    <t>0505 0130080760 247 223</t>
  </si>
  <si>
    <r>
      <t xml:space="preserve">Раздел 0900                </t>
    </r>
    <r>
      <rPr>
        <b/>
        <sz val="11"/>
        <rFont val="Arial Cyr"/>
        <charset val="204"/>
      </rPr>
      <t>Здравоохранение</t>
    </r>
  </si>
  <si>
    <r>
      <rPr>
        <b/>
        <sz val="12"/>
        <rFont val="Arial Cyr"/>
        <charset val="204"/>
      </rPr>
      <t xml:space="preserve">Раздел                  0909 </t>
    </r>
    <r>
      <rPr>
        <b/>
        <i/>
        <sz val="11"/>
        <rFont val="Arial Cyr"/>
        <charset val="204"/>
      </rPr>
      <t xml:space="preserve">                   Другие вопросы в области здравоохранения</t>
    </r>
  </si>
  <si>
    <r>
      <t>0909 93200</t>
    </r>
    <r>
      <rPr>
        <b/>
        <sz val="12"/>
        <rFont val="Arial Cyr"/>
        <charset val="204"/>
      </rPr>
      <t>S5550</t>
    </r>
    <r>
      <rPr>
        <sz val="12"/>
        <rFont val="Arial Cyr"/>
        <family val="2"/>
        <charset val="204"/>
      </rPr>
      <t xml:space="preserve"> 244 226</t>
    </r>
  </si>
  <si>
    <t>264</t>
  </si>
  <si>
    <t>0203 9320051180 244 225</t>
  </si>
  <si>
    <t>0314 0110080420 244 226</t>
  </si>
  <si>
    <t>0314 0110080420 123 226</t>
  </si>
  <si>
    <t>0409 0120080720 244 222</t>
  </si>
  <si>
    <t>Транспортные услуги</t>
  </si>
  <si>
    <t>0502 0130080740 244 222</t>
  </si>
  <si>
    <t>0505 0130080760 244 226</t>
  </si>
  <si>
    <t>0503 0130080750 244 340</t>
  </si>
  <si>
    <t>5</t>
  </si>
  <si>
    <t>6</t>
  </si>
  <si>
    <t>7</t>
  </si>
  <si>
    <t>Код строки</t>
  </si>
  <si>
    <t>Оценка ожидаемого исполнения  бюджета на 2024 год администрации Толстихинского сельсовета Уярского района</t>
  </si>
  <si>
    <t>Исполнено на 01.10.24 г.</t>
  </si>
  <si>
    <t xml:space="preserve">Ожидаемое исполнение с 01.10.по 31.12.24 </t>
  </si>
  <si>
    <t>Ожидаемое исполнение на текущий финансовый год (2024 г)</t>
  </si>
  <si>
    <t>0102 8710080010 122 226</t>
  </si>
  <si>
    <r>
      <t>0113 93200</t>
    </r>
    <r>
      <rPr>
        <b/>
        <sz val="12"/>
        <rFont val="Arial Cyr"/>
        <charset val="204"/>
      </rPr>
      <t>80090</t>
    </r>
    <r>
      <rPr>
        <sz val="12"/>
        <rFont val="Arial Cyr"/>
        <family val="2"/>
        <charset val="204"/>
      </rPr>
      <t xml:space="preserve"> 244 226</t>
    </r>
  </si>
  <si>
    <r>
      <t>0113 93200</t>
    </r>
    <r>
      <rPr>
        <b/>
        <sz val="12"/>
        <rFont val="Arial Cyr"/>
        <charset val="204"/>
      </rPr>
      <t>80360</t>
    </r>
    <r>
      <rPr>
        <sz val="12"/>
        <rFont val="Arial Cyr"/>
        <family val="2"/>
        <charset val="204"/>
      </rPr>
      <t xml:space="preserve"> 853 290</t>
    </r>
  </si>
  <si>
    <r>
      <t>0310 01101</t>
    </r>
    <r>
      <rPr>
        <b/>
        <sz val="12"/>
        <rFont val="Arial Cyr"/>
        <charset val="204"/>
      </rPr>
      <t>S412</t>
    </r>
    <r>
      <rPr>
        <sz val="12"/>
        <rFont val="Arial Cyr"/>
        <family val="2"/>
        <charset val="204"/>
      </rPr>
      <t>0 244 226</t>
    </r>
  </si>
  <si>
    <t>0503 0130377450 244 226</t>
  </si>
  <si>
    <t>0505 0130080760 244 222</t>
  </si>
  <si>
    <t>0505 0130080760 244 225</t>
  </si>
  <si>
    <t>0505 0130080760 244 340</t>
  </si>
</sst>
</file>

<file path=xl/styles.xml><?xml version="1.0" encoding="utf-8"?>
<styleSheet xmlns="http://schemas.openxmlformats.org/spreadsheetml/2006/main">
  <numFmts count="1">
    <numFmt numFmtId="164" formatCode="000"/>
  </numFmts>
  <fonts count="36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b/>
      <u/>
      <sz val="11"/>
      <name val="Arial Cyr"/>
      <charset val="204"/>
    </font>
    <font>
      <b/>
      <sz val="11"/>
      <name val="Arial Cyr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charset val="204"/>
    </font>
    <font>
      <b/>
      <i/>
      <sz val="11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b/>
      <sz val="12"/>
      <color theme="1"/>
      <name val="Arial Cyr"/>
      <family val="2"/>
      <charset val="204"/>
    </font>
    <font>
      <i/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Cyr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i/>
      <sz val="12"/>
      <color rgb="FFFF0000"/>
      <name val="Arial Cyr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1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Alignment="1">
      <alignment horizontal="right" vertical="top"/>
    </xf>
    <xf numFmtId="0" fontId="0" fillId="0" borderId="0" xfId="0" applyFill="1"/>
    <xf numFmtId="4" fontId="32" fillId="0" borderId="1" xfId="0" applyNumberFormat="1" applyFont="1" applyFill="1" applyBorder="1" applyAlignment="1">
      <alignment horizontal="right" vertical="center"/>
    </xf>
    <xf numFmtId="4" fontId="31" fillId="0" borderId="1" xfId="0" applyNumberFormat="1" applyFont="1" applyFill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2" fontId="34" fillId="0" borderId="1" xfId="0" applyNumberFormat="1" applyFont="1" applyFill="1" applyBorder="1" applyAlignment="1">
      <alignment horizontal="right" vertical="center"/>
    </xf>
    <xf numFmtId="2" fontId="32" fillId="0" borderId="1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4" fontId="17" fillId="4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2" fontId="18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4" fillId="3" borderId="7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49" fontId="27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35" fillId="0" borderId="0" xfId="0" applyNumberFormat="1" applyFont="1"/>
    <xf numFmtId="0" fontId="35" fillId="0" borderId="0" xfId="0" applyFont="1"/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128%20.&#1053;&#1040;%2001.11.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.01"/>
      <sheetName val="рас.01"/>
      <sheetName val="ист.01"/>
      <sheetName val="дох.02"/>
      <sheetName val="рас.02"/>
      <sheetName val="ист.02"/>
      <sheetName val="дох.03"/>
      <sheetName val="рас.03"/>
      <sheetName val="ист.03"/>
      <sheetName val="дох.04"/>
      <sheetName val="рас.04"/>
      <sheetName val="ист.04"/>
      <sheetName val="дох.05"/>
      <sheetName val="рас.05"/>
      <sheetName val="ист.05"/>
      <sheetName val="дох.06"/>
      <sheetName val="рас.06"/>
      <sheetName val="ист.06"/>
      <sheetName val="дох.07"/>
      <sheetName val="рас.07"/>
      <sheetName val="ист.07"/>
      <sheetName val="дох.08"/>
      <sheetName val="рас.08"/>
      <sheetName val="ист.08"/>
      <sheetName val="дох.09"/>
      <sheetName val="рас.09"/>
      <sheetName val="ист.09"/>
      <sheetName val="дох.10"/>
      <sheetName val="рас.10"/>
      <sheetName val="ист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5">
          <cell r="K165">
            <v>0</v>
          </cell>
        </row>
      </sheetData>
      <sheetData sheetId="28">
        <row r="300">
          <cell r="K300">
            <v>0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30"/>
  <sheetViews>
    <sheetView tabSelected="1" zoomScale="85" zoomScaleNormal="85" workbookViewId="0">
      <pane ySplit="5" topLeftCell="A51" activePane="bottomLeft" state="frozen"/>
      <selection pane="bottomLeft" activeCell="H58" sqref="H58"/>
    </sheetView>
  </sheetViews>
  <sheetFormatPr defaultRowHeight="15"/>
  <cols>
    <col min="1" max="1" width="28.5703125" style="83" customWidth="1"/>
    <col min="2" max="2" width="8.85546875" style="32"/>
    <col min="3" max="3" width="30" style="59" customWidth="1"/>
    <col min="4" max="4" width="17.140625" style="50" customWidth="1"/>
    <col min="5" max="5" width="15.7109375" style="50" customWidth="1"/>
    <col min="6" max="6" width="18" style="41" customWidth="1"/>
    <col min="7" max="7" width="16.5703125" style="41" customWidth="1"/>
    <col min="8" max="8" width="14.7109375" customWidth="1"/>
    <col min="9" max="10" width="9.28515625" bestFit="1" customWidth="1"/>
  </cols>
  <sheetData>
    <row r="2" spans="1:7" ht="34.5" customHeight="1">
      <c r="A2" s="93" t="s">
        <v>146</v>
      </c>
      <c r="B2" s="93"/>
      <c r="C2" s="93"/>
      <c r="D2" s="93"/>
      <c r="E2" s="93"/>
      <c r="F2" s="93"/>
      <c r="G2" s="93"/>
    </row>
    <row r="4" spans="1:7" ht="15" customHeight="1">
      <c r="A4" s="94" t="s">
        <v>0</v>
      </c>
      <c r="B4" s="96" t="s">
        <v>145</v>
      </c>
      <c r="C4" s="97" t="s">
        <v>41</v>
      </c>
      <c r="D4" s="98" t="s">
        <v>1</v>
      </c>
      <c r="E4" s="97" t="s">
        <v>147</v>
      </c>
      <c r="F4" s="99" t="s">
        <v>148</v>
      </c>
      <c r="G4" s="94" t="s">
        <v>149</v>
      </c>
    </row>
    <row r="5" spans="1:7" ht="114.75" customHeight="1">
      <c r="A5" s="95"/>
      <c r="B5" s="96"/>
      <c r="C5" s="97"/>
      <c r="D5" s="98"/>
      <c r="E5" s="97"/>
      <c r="F5" s="100"/>
      <c r="G5" s="95"/>
    </row>
    <row r="6" spans="1:7">
      <c r="A6" s="22">
        <v>1</v>
      </c>
      <c r="B6" s="24">
        <v>2</v>
      </c>
      <c r="C6" s="22">
        <v>3</v>
      </c>
      <c r="D6" s="23">
        <v>4</v>
      </c>
      <c r="E6" s="22" t="s">
        <v>142</v>
      </c>
      <c r="F6" s="1" t="s">
        <v>143</v>
      </c>
      <c r="G6" s="22" t="s">
        <v>144</v>
      </c>
    </row>
    <row r="7" spans="1:7" ht="41.25">
      <c r="A7" s="60" t="s">
        <v>96</v>
      </c>
      <c r="B7" s="25"/>
      <c r="C7" s="13" t="s">
        <v>2</v>
      </c>
      <c r="D7" s="9">
        <f>SUM(D8:D20)</f>
        <v>6386717.4700000007</v>
      </c>
      <c r="E7" s="9">
        <f t="shared" ref="E7:G7" si="0">SUM(E8:E20)</f>
        <v>4304862.5699999994</v>
      </c>
      <c r="F7" s="9">
        <f t="shared" si="0"/>
        <v>1826505.1699999997</v>
      </c>
      <c r="G7" s="9">
        <f t="shared" si="0"/>
        <v>6131367.7400000002</v>
      </c>
    </row>
    <row r="8" spans="1:7" ht="15.75">
      <c r="A8" s="79" t="s">
        <v>3</v>
      </c>
      <c r="B8" s="25"/>
      <c r="C8" s="4" t="s">
        <v>4</v>
      </c>
      <c r="D8" s="3">
        <f t="shared" ref="D8:G9" si="1">SUM(D22+D31+D72)</f>
        <v>4099095.9800000004</v>
      </c>
      <c r="E8" s="3">
        <f t="shared" si="1"/>
        <v>2810725.95</v>
      </c>
      <c r="F8" s="3">
        <f t="shared" si="1"/>
        <v>1127352.2399999998</v>
      </c>
      <c r="G8" s="3">
        <f t="shared" si="1"/>
        <v>3938078.19</v>
      </c>
    </row>
    <row r="9" spans="1:7" ht="15.75">
      <c r="A9" s="80"/>
      <c r="B9" s="25"/>
      <c r="C9" s="4" t="s">
        <v>6</v>
      </c>
      <c r="D9" s="3">
        <f t="shared" si="1"/>
        <v>1239632.3500000001</v>
      </c>
      <c r="E9" s="3">
        <f t="shared" si="1"/>
        <v>816753.34000000008</v>
      </c>
      <c r="F9" s="3">
        <f t="shared" si="1"/>
        <v>374251.74</v>
      </c>
      <c r="G9" s="3">
        <f t="shared" si="1"/>
        <v>1191005.08</v>
      </c>
    </row>
    <row r="10" spans="1:7" ht="15.75">
      <c r="A10" s="80"/>
      <c r="B10" s="25"/>
      <c r="C10" s="4" t="s">
        <v>7</v>
      </c>
      <c r="D10" s="3">
        <f t="shared" ref="D10:G13" si="2">SUM(D33)</f>
        <v>124875</v>
      </c>
      <c r="E10" s="3">
        <f t="shared" si="2"/>
        <v>73600.850000000006</v>
      </c>
      <c r="F10" s="3">
        <f t="shared" si="2"/>
        <v>34394.480000000003</v>
      </c>
      <c r="G10" s="3">
        <f t="shared" si="2"/>
        <v>107995.33000000002</v>
      </c>
    </row>
    <row r="11" spans="1:7" ht="15.75">
      <c r="A11" s="80"/>
      <c r="B11" s="25"/>
      <c r="C11" s="4" t="s">
        <v>8</v>
      </c>
      <c r="D11" s="3">
        <f t="shared" si="2"/>
        <v>0</v>
      </c>
      <c r="E11" s="3">
        <f t="shared" si="2"/>
        <v>0</v>
      </c>
      <c r="F11" s="16">
        <f t="shared" si="2"/>
        <v>0</v>
      </c>
      <c r="G11" s="11">
        <f t="shared" ref="G11:G19" si="3">SUM(E11:F11)</f>
        <v>0</v>
      </c>
    </row>
    <row r="12" spans="1:7" ht="15.75">
      <c r="A12" s="80"/>
      <c r="B12" s="25"/>
      <c r="C12" s="4" t="s">
        <v>9</v>
      </c>
      <c r="D12" s="3">
        <f t="shared" si="2"/>
        <v>448187.36</v>
      </c>
      <c r="E12" s="3">
        <f t="shared" si="2"/>
        <v>247800.65999999997</v>
      </c>
      <c r="F12" s="3">
        <f t="shared" si="2"/>
        <v>180386.7</v>
      </c>
      <c r="G12" s="3">
        <f t="shared" si="2"/>
        <v>428187.36</v>
      </c>
    </row>
    <row r="13" spans="1:7" ht="15.75">
      <c r="A13" s="80"/>
      <c r="B13" s="25"/>
      <c r="C13" s="4" t="s">
        <v>10</v>
      </c>
      <c r="D13" s="3">
        <f t="shared" si="2"/>
        <v>34582.61</v>
      </c>
      <c r="E13" s="3">
        <f t="shared" si="2"/>
        <v>12778.8</v>
      </c>
      <c r="F13" s="3">
        <f t="shared" si="2"/>
        <v>21803.809999999998</v>
      </c>
      <c r="G13" s="3">
        <f t="shared" si="2"/>
        <v>34582.61</v>
      </c>
    </row>
    <row r="14" spans="1:7" s="91" customFormat="1" ht="15.75">
      <c r="A14" s="80"/>
      <c r="B14" s="25"/>
      <c r="C14" s="4" t="s">
        <v>11</v>
      </c>
      <c r="D14" s="3">
        <f>SUM(D37+D24+D74)</f>
        <v>134231.14000000001</v>
      </c>
      <c r="E14" s="3">
        <f t="shared" ref="E14:G14" si="4">SUM(E37+E24+E74)</f>
        <v>97395</v>
      </c>
      <c r="F14" s="3">
        <f t="shared" si="4"/>
        <v>36836.14</v>
      </c>
      <c r="G14" s="3">
        <f t="shared" si="4"/>
        <v>134231.14000000001</v>
      </c>
    </row>
    <row r="15" spans="1:7" ht="15.75">
      <c r="A15" s="80"/>
      <c r="B15" s="25"/>
      <c r="C15" s="4" t="s">
        <v>119</v>
      </c>
      <c r="D15" s="3">
        <f>SUM(D38)</f>
        <v>6463.86</v>
      </c>
      <c r="E15" s="3">
        <f t="shared" ref="E15:G15" si="5">SUM(E38)</f>
        <v>6463.86</v>
      </c>
      <c r="F15" s="3">
        <f t="shared" si="5"/>
        <v>0</v>
      </c>
      <c r="G15" s="3">
        <f t="shared" si="5"/>
        <v>6463.86</v>
      </c>
    </row>
    <row r="16" spans="1:7" ht="15.75">
      <c r="A16" s="80"/>
      <c r="B16" s="25"/>
      <c r="C16" s="4" t="s">
        <v>115</v>
      </c>
      <c r="D16" s="3">
        <f>SUM(D39)</f>
        <v>5647.26</v>
      </c>
      <c r="E16" s="3">
        <f t="shared" ref="E16:G16" si="6">SUM(E39)</f>
        <v>5647.26</v>
      </c>
      <c r="F16" s="3">
        <f t="shared" si="6"/>
        <v>0</v>
      </c>
      <c r="G16" s="3">
        <f t="shared" si="6"/>
        <v>5647.26</v>
      </c>
    </row>
    <row r="17" spans="1:10" ht="15.75">
      <c r="A17" s="80"/>
      <c r="B17" s="25"/>
      <c r="C17" s="4" t="s">
        <v>12</v>
      </c>
      <c r="D17" s="3">
        <f>SUM(D40+D66+D69+D83)</f>
        <v>129490</v>
      </c>
      <c r="E17" s="3">
        <f t="shared" ref="E17:G17" si="7">SUM(E40+E66+E69+E83)</f>
        <v>120665</v>
      </c>
      <c r="F17" s="3">
        <f t="shared" si="7"/>
        <v>0</v>
      </c>
      <c r="G17" s="3">
        <f t="shared" si="7"/>
        <v>120665</v>
      </c>
    </row>
    <row r="18" spans="1:10" ht="15.75">
      <c r="A18" s="80"/>
      <c r="B18" s="25"/>
      <c r="C18" s="4" t="s">
        <v>13</v>
      </c>
      <c r="D18" s="3">
        <f>SUM(D63)</f>
        <v>1600</v>
      </c>
      <c r="E18" s="3">
        <f t="shared" ref="E18:G18" si="8">SUM(E63)</f>
        <v>1600</v>
      </c>
      <c r="F18" s="3">
        <f t="shared" si="8"/>
        <v>0</v>
      </c>
      <c r="G18" s="3">
        <f t="shared" si="8"/>
        <v>1600</v>
      </c>
    </row>
    <row r="19" spans="1:10" ht="15.75">
      <c r="A19" s="80"/>
      <c r="B19" s="25"/>
      <c r="C19" s="4" t="s">
        <v>14</v>
      </c>
      <c r="D19" s="3">
        <f>SUM(D41)</f>
        <v>0</v>
      </c>
      <c r="E19" s="3">
        <f>SUM(E41)</f>
        <v>0</v>
      </c>
      <c r="F19" s="16">
        <f>SUM(F41)</f>
        <v>0</v>
      </c>
      <c r="G19" s="11">
        <f t="shared" si="3"/>
        <v>0</v>
      </c>
    </row>
    <row r="20" spans="1:10" ht="15.75">
      <c r="A20" s="80"/>
      <c r="B20" s="25"/>
      <c r="C20" s="4" t="s">
        <v>15</v>
      </c>
      <c r="D20" s="3">
        <f>SUM(D42+D76)</f>
        <v>162911.91</v>
      </c>
      <c r="E20" s="3">
        <f>SUM(E42+E76)</f>
        <v>111431.85</v>
      </c>
      <c r="F20" s="3">
        <f>SUM(F42+F76)</f>
        <v>51480.06</v>
      </c>
      <c r="G20" s="3">
        <f>SUM(G42+G76)</f>
        <v>162911.91</v>
      </c>
    </row>
    <row r="21" spans="1:10" ht="15.75">
      <c r="A21" s="19" t="s">
        <v>79</v>
      </c>
      <c r="B21" s="26"/>
      <c r="C21" s="17" t="s">
        <v>2</v>
      </c>
      <c r="D21" s="11">
        <f t="shared" ref="D21:E21" si="9">SUM(D22:D24)</f>
        <v>1158506.5299999998</v>
      </c>
      <c r="E21" s="11">
        <f t="shared" si="9"/>
        <v>843988</v>
      </c>
      <c r="F21" s="16">
        <f>SUM(G21-E21)</f>
        <v>346931.45000000019</v>
      </c>
      <c r="G21" s="11">
        <f>SUM(G22:G24)</f>
        <v>1190919.4500000002</v>
      </c>
      <c r="H21" s="21"/>
      <c r="I21" s="21"/>
      <c r="J21" s="21"/>
    </row>
    <row r="22" spans="1:10">
      <c r="A22" s="81" t="s">
        <v>3</v>
      </c>
      <c r="B22" s="25"/>
      <c r="C22" s="5" t="s">
        <v>4</v>
      </c>
      <c r="D22" s="3">
        <f>SUM(D25+D28)</f>
        <v>876787.19999999995</v>
      </c>
      <c r="E22" s="3">
        <f t="shared" ref="E22:G22" si="10">SUM(E25+E28)</f>
        <v>636861.43000000005</v>
      </c>
      <c r="F22" s="3">
        <f t="shared" si="10"/>
        <v>264820.18</v>
      </c>
      <c r="G22" s="3">
        <f t="shared" si="10"/>
        <v>901681.6100000001</v>
      </c>
      <c r="I22" s="21"/>
    </row>
    <row r="23" spans="1:10" ht="19.5" customHeight="1">
      <c r="A23" s="61"/>
      <c r="B23" s="25"/>
      <c r="C23" s="5" t="s">
        <v>6</v>
      </c>
      <c r="D23" s="3">
        <f>SUM(D27+D29)</f>
        <v>264789.32999999996</v>
      </c>
      <c r="E23" s="3">
        <f t="shared" ref="E23:G23" si="11">SUM(E27+E29)</f>
        <v>190196.57</v>
      </c>
      <c r="F23" s="3">
        <f t="shared" si="11"/>
        <v>82111.26999999999</v>
      </c>
      <c r="G23" s="3">
        <f t="shared" si="11"/>
        <v>272307.84000000003</v>
      </c>
      <c r="I23" s="21"/>
    </row>
    <row r="24" spans="1:10" ht="19.5" customHeight="1">
      <c r="A24" s="61"/>
      <c r="B24" s="25"/>
      <c r="C24" s="5" t="s">
        <v>11</v>
      </c>
      <c r="D24" s="3">
        <f>SUM(D26)</f>
        <v>16930</v>
      </c>
      <c r="E24" s="3">
        <f t="shared" ref="E24:G24" si="12">SUM(E26)</f>
        <v>16930</v>
      </c>
      <c r="F24" s="3">
        <f t="shared" si="12"/>
        <v>0</v>
      </c>
      <c r="G24" s="3">
        <f t="shared" si="12"/>
        <v>16930</v>
      </c>
      <c r="I24" s="21"/>
    </row>
    <row r="25" spans="1:10" ht="19.5" customHeight="1">
      <c r="A25" s="61"/>
      <c r="B25" s="25"/>
      <c r="C25" s="54" t="s">
        <v>69</v>
      </c>
      <c r="D25" s="18">
        <v>833587.19999999995</v>
      </c>
      <c r="E25" s="18">
        <v>598645.43000000005</v>
      </c>
      <c r="F25" s="15">
        <f>35930.5+212934.68</f>
        <v>248865.18</v>
      </c>
      <c r="G25" s="14">
        <f>SUM(E25+F25)</f>
        <v>847510.6100000001</v>
      </c>
      <c r="H25" s="21"/>
    </row>
    <row r="26" spans="1:10" s="91" customFormat="1" ht="19.5" customHeight="1">
      <c r="A26" s="61"/>
      <c r="B26" s="25"/>
      <c r="C26" s="54" t="s">
        <v>150</v>
      </c>
      <c r="D26" s="18">
        <v>16930</v>
      </c>
      <c r="E26" s="18">
        <v>16930</v>
      </c>
      <c r="F26" s="15">
        <v>0</v>
      </c>
      <c r="G26" s="14">
        <f t="shared" ref="G26" si="13">SUM(E26+F26)</f>
        <v>16930</v>
      </c>
      <c r="H26" s="90"/>
    </row>
    <row r="27" spans="1:10" ht="19.5" customHeight="1">
      <c r="A27" s="61"/>
      <c r="B27" s="25"/>
      <c r="C27" s="54" t="s">
        <v>111</v>
      </c>
      <c r="D27" s="18">
        <v>251743.33</v>
      </c>
      <c r="E27" s="18">
        <v>178654.75</v>
      </c>
      <c r="F27" s="15">
        <v>77293.45</v>
      </c>
      <c r="G27" s="14">
        <f t="shared" ref="G27" si="14">SUM(E27+F27)</f>
        <v>255948.2</v>
      </c>
      <c r="H27" s="21"/>
    </row>
    <row r="28" spans="1:10" ht="19.5" customHeight="1">
      <c r="A28" s="61"/>
      <c r="B28" s="25"/>
      <c r="C28" s="54" t="s">
        <v>110</v>
      </c>
      <c r="D28" s="18">
        <v>43200</v>
      </c>
      <c r="E28" s="18">
        <v>38216</v>
      </c>
      <c r="F28" s="15">
        <f>12984+2971</f>
        <v>15955</v>
      </c>
      <c r="G28" s="14">
        <f>SUM(E28+F28)</f>
        <v>54171</v>
      </c>
      <c r="I28" s="21"/>
    </row>
    <row r="29" spans="1:10" ht="19.5" customHeight="1">
      <c r="A29" s="61"/>
      <c r="B29" s="25"/>
      <c r="C29" s="54" t="s">
        <v>112</v>
      </c>
      <c r="D29" s="18">
        <v>13046</v>
      </c>
      <c r="E29" s="18">
        <v>11541.82</v>
      </c>
      <c r="F29" s="15">
        <v>4817.82</v>
      </c>
      <c r="G29" s="14">
        <f t="shared" ref="G29" si="15">SUM(E29+F29)</f>
        <v>16359.64</v>
      </c>
    </row>
    <row r="30" spans="1:10" ht="15.75">
      <c r="A30" s="19" t="s">
        <v>80</v>
      </c>
      <c r="B30" s="27"/>
      <c r="C30" s="4" t="s">
        <v>2</v>
      </c>
      <c r="D30" s="2">
        <f t="shared" ref="D30:G30" si="16">SUM(D31:D42)</f>
        <v>4169264.9</v>
      </c>
      <c r="E30" s="2">
        <f t="shared" si="16"/>
        <v>2660637.9499999997</v>
      </c>
      <c r="F30" s="2">
        <v>4688</v>
      </c>
      <c r="G30" s="2">
        <f t="shared" si="16"/>
        <v>3864534.73</v>
      </c>
      <c r="H30" s="21"/>
    </row>
    <row r="31" spans="1:10">
      <c r="A31" s="81" t="s">
        <v>3</v>
      </c>
      <c r="B31" s="27"/>
      <c r="C31" s="5" t="s">
        <v>4</v>
      </c>
      <c r="D31" s="3">
        <f>SUM(D43+D46+D48)</f>
        <v>2540638.7000000002</v>
      </c>
      <c r="E31" s="3">
        <f t="shared" ref="E31:G31" si="17">SUM(E43+E46+E48)</f>
        <v>1676786.21</v>
      </c>
      <c r="F31" s="3">
        <f t="shared" si="17"/>
        <v>658130.67999999993</v>
      </c>
      <c r="G31" s="3">
        <f t="shared" si="17"/>
        <v>2334916.89</v>
      </c>
      <c r="H31" s="21"/>
    </row>
    <row r="32" spans="1:10">
      <c r="A32" s="62"/>
      <c r="B32" s="27"/>
      <c r="C32" s="5" t="s">
        <v>6</v>
      </c>
      <c r="D32" s="3">
        <f>SUM(D45+D47+D49)</f>
        <v>768979.06</v>
      </c>
      <c r="E32" s="3">
        <f t="shared" ref="E32:G32" si="18">SUM(E45+E47+E49)</f>
        <v>484779.46</v>
      </c>
      <c r="F32" s="3">
        <f t="shared" si="18"/>
        <v>222070.91</v>
      </c>
      <c r="G32" s="3">
        <f t="shared" si="18"/>
        <v>706850.37</v>
      </c>
      <c r="H32" s="21"/>
    </row>
    <row r="33" spans="1:8">
      <c r="A33" s="62"/>
      <c r="B33" s="27"/>
      <c r="C33" s="5" t="s">
        <v>7</v>
      </c>
      <c r="D33" s="3">
        <f>SUM(D50)</f>
        <v>124875</v>
      </c>
      <c r="E33" s="3">
        <f t="shared" ref="E33:G33" si="19">SUM(E50)</f>
        <v>73600.850000000006</v>
      </c>
      <c r="F33" s="3">
        <f t="shared" si="19"/>
        <v>34394.480000000003</v>
      </c>
      <c r="G33" s="3">
        <f t="shared" si="19"/>
        <v>107995.33000000002</v>
      </c>
    </row>
    <row r="34" spans="1:8">
      <c r="A34" s="62"/>
      <c r="B34" s="27"/>
      <c r="C34" s="5" t="s">
        <v>8</v>
      </c>
      <c r="D34" s="35"/>
      <c r="E34" s="3"/>
      <c r="F34" s="16">
        <v>0</v>
      </c>
      <c r="G34" s="16">
        <v>0</v>
      </c>
    </row>
    <row r="35" spans="1:8">
      <c r="A35" s="62"/>
      <c r="B35" s="27"/>
      <c r="C35" s="5" t="s">
        <v>9</v>
      </c>
      <c r="D35" s="3">
        <f>SUM(D51+D58)</f>
        <v>448187.36</v>
      </c>
      <c r="E35" s="3">
        <f t="shared" ref="E35:G35" si="20">SUM(E51+E58)</f>
        <v>247800.65999999997</v>
      </c>
      <c r="F35" s="3">
        <f t="shared" si="20"/>
        <v>180386.7</v>
      </c>
      <c r="G35" s="3">
        <f t="shared" si="20"/>
        <v>428187.36</v>
      </c>
    </row>
    <row r="36" spans="1:8">
      <c r="A36" s="62"/>
      <c r="B36" s="27"/>
      <c r="C36" s="5" t="s">
        <v>10</v>
      </c>
      <c r="D36" s="3">
        <f>SUM(D52)</f>
        <v>34582.61</v>
      </c>
      <c r="E36" s="3">
        <f t="shared" ref="E36:G36" si="21">SUM(E52)</f>
        <v>12778.8</v>
      </c>
      <c r="F36" s="3">
        <f t="shared" si="21"/>
        <v>21803.809999999998</v>
      </c>
      <c r="G36" s="3">
        <f t="shared" si="21"/>
        <v>34582.61</v>
      </c>
    </row>
    <row r="37" spans="1:8">
      <c r="A37" s="62"/>
      <c r="B37" s="27"/>
      <c r="C37" s="5" t="s">
        <v>11</v>
      </c>
      <c r="D37" s="3">
        <f>SUM(D53)</f>
        <v>81126.14</v>
      </c>
      <c r="E37" s="3">
        <f t="shared" ref="E37:G37" si="22">SUM(E53)</f>
        <v>44290</v>
      </c>
      <c r="F37" s="3">
        <f t="shared" si="22"/>
        <v>36836.14</v>
      </c>
      <c r="G37" s="3">
        <f t="shared" si="22"/>
        <v>81126.14</v>
      </c>
    </row>
    <row r="38" spans="1:8">
      <c r="A38" s="62"/>
      <c r="B38" s="27"/>
      <c r="C38" s="5" t="s">
        <v>119</v>
      </c>
      <c r="D38" s="3">
        <f>SUM(D54)</f>
        <v>6463.86</v>
      </c>
      <c r="E38" s="3">
        <f t="shared" ref="E38:G38" si="23">SUM(E54)</f>
        <v>6463.86</v>
      </c>
      <c r="F38" s="3">
        <f t="shared" si="23"/>
        <v>0</v>
      </c>
      <c r="G38" s="3">
        <f t="shared" si="23"/>
        <v>6463.86</v>
      </c>
    </row>
    <row r="39" spans="1:8">
      <c r="A39" s="62"/>
      <c r="B39" s="27"/>
      <c r="C39" s="5" t="s">
        <v>115</v>
      </c>
      <c r="D39" s="3">
        <f>SUM(D44)</f>
        <v>5647.26</v>
      </c>
      <c r="E39" s="3">
        <f t="shared" ref="E39:G39" si="24">SUM(E44)</f>
        <v>5647.26</v>
      </c>
      <c r="F39" s="3">
        <f t="shared" si="24"/>
        <v>0</v>
      </c>
      <c r="G39" s="3">
        <f t="shared" si="24"/>
        <v>5647.26</v>
      </c>
    </row>
    <row r="40" spans="1:8">
      <c r="A40" s="62"/>
      <c r="B40" s="27"/>
      <c r="C40" s="5" t="s">
        <v>12</v>
      </c>
      <c r="D40" s="3">
        <f>SUM(D57)+D60+D59</f>
        <v>665</v>
      </c>
      <c r="E40" s="3">
        <f t="shared" ref="E40:G40" si="25">SUM(E57)+E60+E59</f>
        <v>665</v>
      </c>
      <c r="F40" s="3">
        <f t="shared" si="25"/>
        <v>0</v>
      </c>
      <c r="G40" s="3">
        <f t="shared" si="25"/>
        <v>665</v>
      </c>
    </row>
    <row r="41" spans="1:8">
      <c r="A41" s="62"/>
      <c r="B41" s="27"/>
      <c r="C41" s="5" t="s">
        <v>14</v>
      </c>
      <c r="D41" s="3">
        <f>SUM(D55)</f>
        <v>0</v>
      </c>
      <c r="E41" s="3">
        <f t="shared" ref="E41:G41" si="26">SUM(E55)</f>
        <v>0</v>
      </c>
      <c r="F41" s="3">
        <f t="shared" si="26"/>
        <v>0</v>
      </c>
      <c r="G41" s="3">
        <f t="shared" si="26"/>
        <v>0</v>
      </c>
    </row>
    <row r="42" spans="1:8">
      <c r="A42" s="62"/>
      <c r="B42" s="27"/>
      <c r="C42" s="5" t="s">
        <v>15</v>
      </c>
      <c r="D42" s="3">
        <f>SUM(D56+D61)</f>
        <v>158099.91</v>
      </c>
      <c r="E42" s="3">
        <f t="shared" ref="E42:G42" si="27">SUM(E56+E61)</f>
        <v>107825.85</v>
      </c>
      <c r="F42" s="3">
        <f t="shared" si="27"/>
        <v>50274.06</v>
      </c>
      <c r="G42" s="3">
        <f t="shared" si="27"/>
        <v>158099.91</v>
      </c>
    </row>
    <row r="43" spans="1:8">
      <c r="A43" s="63" t="s">
        <v>16</v>
      </c>
      <c r="B43" s="27"/>
      <c r="C43" s="54" t="s">
        <v>43</v>
      </c>
      <c r="D43" s="14">
        <v>1835406.7</v>
      </c>
      <c r="E43" s="14">
        <v>1255051.53</v>
      </c>
      <c r="F43" s="14">
        <f>73660.7+432256.91</f>
        <v>505917.61</v>
      </c>
      <c r="G43" s="14">
        <f t="shared" ref="G43" si="28">SUM(E43+F43)</f>
        <v>1760969.1400000001</v>
      </c>
      <c r="H43" s="21"/>
    </row>
    <row r="44" spans="1:8" ht="36">
      <c r="A44" s="63" t="s">
        <v>113</v>
      </c>
      <c r="B44" s="27"/>
      <c r="C44" s="54" t="s">
        <v>114</v>
      </c>
      <c r="D44" s="14">
        <v>5647.26</v>
      </c>
      <c r="E44" s="14">
        <v>5647.26</v>
      </c>
      <c r="F44" s="14">
        <v>0</v>
      </c>
      <c r="G44" s="14">
        <f t="shared" ref="G44:G45" si="29">SUM(E44+F44)</f>
        <v>5647.26</v>
      </c>
    </row>
    <row r="45" spans="1:8">
      <c r="A45" s="62" t="s">
        <v>17</v>
      </c>
      <c r="B45" s="27"/>
      <c r="C45" s="7" t="s">
        <v>70</v>
      </c>
      <c r="D45" s="14">
        <v>555998.30000000005</v>
      </c>
      <c r="E45" s="14">
        <v>360701.15</v>
      </c>
      <c r="F45" s="14">
        <v>172817</v>
      </c>
      <c r="G45" s="14">
        <f t="shared" si="29"/>
        <v>533518.15</v>
      </c>
      <c r="H45" s="21"/>
    </row>
    <row r="46" spans="1:8">
      <c r="A46" s="62" t="s">
        <v>16</v>
      </c>
      <c r="B46" s="27"/>
      <c r="C46" s="7" t="s">
        <v>44</v>
      </c>
      <c r="D46" s="14">
        <v>467784</v>
      </c>
      <c r="E46" s="14">
        <v>254319.2</v>
      </c>
      <c r="F46" s="14">
        <f>9074.74+58518.33</f>
        <v>67593.070000000007</v>
      </c>
      <c r="G46" s="14">
        <f t="shared" ref="G46:G60" si="30">SUM(E46+F46)</f>
        <v>321912.27</v>
      </c>
      <c r="H46" s="21"/>
    </row>
    <row r="47" spans="1:8">
      <c r="A47" s="62" t="s">
        <v>17</v>
      </c>
      <c r="B47" s="27"/>
      <c r="C47" s="7" t="s">
        <v>71</v>
      </c>
      <c r="D47" s="14">
        <v>141270.76</v>
      </c>
      <c r="E47" s="14">
        <v>73518.89</v>
      </c>
      <c r="F47" s="14">
        <v>23698.62</v>
      </c>
      <c r="G47" s="14">
        <f t="shared" si="30"/>
        <v>97217.51</v>
      </c>
      <c r="H47" s="21"/>
    </row>
    <row r="48" spans="1:8" ht="15.75">
      <c r="A48" s="63" t="s">
        <v>16</v>
      </c>
      <c r="B48" s="27"/>
      <c r="C48" s="7" t="s">
        <v>116</v>
      </c>
      <c r="D48" s="6">
        <f>172800+64648</f>
        <v>237448</v>
      </c>
      <c r="E48" s="6">
        <f>129742.11+37673.37</f>
        <v>167415.48000000001</v>
      </c>
      <c r="F48" s="14">
        <f>18057+56963+2400+7200</f>
        <v>84620</v>
      </c>
      <c r="G48" s="14">
        <f t="shared" si="30"/>
        <v>252035.48</v>
      </c>
      <c r="H48" s="21"/>
    </row>
    <row r="49" spans="1:8" ht="15.75">
      <c r="A49" s="62" t="s">
        <v>17</v>
      </c>
      <c r="B49" s="27"/>
      <c r="C49" s="12" t="s">
        <v>117</v>
      </c>
      <c r="D49" s="6">
        <f>52186+19524</f>
        <v>71710</v>
      </c>
      <c r="E49" s="6">
        <f>39182.12+11377.3</f>
        <v>50559.42</v>
      </c>
      <c r="F49" s="14">
        <v>25555.29</v>
      </c>
      <c r="G49" s="14">
        <f t="shared" si="30"/>
        <v>76114.709999999992</v>
      </c>
      <c r="H49" s="21"/>
    </row>
    <row r="50" spans="1:8">
      <c r="A50" s="62" t="s">
        <v>18</v>
      </c>
      <c r="B50" s="27"/>
      <c r="C50" s="7" t="s">
        <v>45</v>
      </c>
      <c r="D50" s="14">
        <v>124875</v>
      </c>
      <c r="E50" s="6">
        <v>73600.850000000006</v>
      </c>
      <c r="F50" s="14">
        <v>34394.480000000003</v>
      </c>
      <c r="G50" s="14">
        <f t="shared" si="30"/>
        <v>107995.33000000002</v>
      </c>
      <c r="H50" s="21"/>
    </row>
    <row r="51" spans="1:8">
      <c r="A51" s="62" t="s">
        <v>19</v>
      </c>
      <c r="B51" s="27"/>
      <c r="C51" s="7" t="s">
        <v>46</v>
      </c>
      <c r="D51" s="14">
        <v>3575.69</v>
      </c>
      <c r="E51" s="14">
        <v>2640.05</v>
      </c>
      <c r="F51" s="14">
        <v>935.64</v>
      </c>
      <c r="G51" s="14">
        <f t="shared" si="30"/>
        <v>3575.69</v>
      </c>
    </row>
    <row r="52" spans="1:8" ht="25.5" customHeight="1">
      <c r="A52" s="62" t="s">
        <v>20</v>
      </c>
      <c r="B52" s="27"/>
      <c r="C52" s="7" t="s">
        <v>47</v>
      </c>
      <c r="D52" s="14">
        <v>34582.61</v>
      </c>
      <c r="E52" s="14">
        <v>12778.8</v>
      </c>
      <c r="F52" s="14">
        <f>3285.6+18518.21</f>
        <v>21803.809999999998</v>
      </c>
      <c r="G52" s="14">
        <f t="shared" si="30"/>
        <v>34582.61</v>
      </c>
      <c r="H52" s="21"/>
    </row>
    <row r="53" spans="1:8">
      <c r="A53" s="62" t="s">
        <v>21</v>
      </c>
      <c r="B53" s="27"/>
      <c r="C53" s="7" t="s">
        <v>48</v>
      </c>
      <c r="D53" s="14">
        <v>81126.14</v>
      </c>
      <c r="E53" s="14">
        <v>44290</v>
      </c>
      <c r="F53" s="14">
        <f>22013+2000+12823.14</f>
        <v>36836.14</v>
      </c>
      <c r="G53" s="14">
        <f t="shared" ref="G53" si="31">SUM(E53+F53)</f>
        <v>81126.14</v>
      </c>
    </row>
    <row r="54" spans="1:8">
      <c r="A54" s="62" t="s">
        <v>123</v>
      </c>
      <c r="B54" s="27"/>
      <c r="C54" s="7" t="s">
        <v>118</v>
      </c>
      <c r="D54" s="14">
        <v>6463.86</v>
      </c>
      <c r="E54" s="14">
        <v>6463.86</v>
      </c>
      <c r="F54" s="14">
        <v>0</v>
      </c>
      <c r="G54" s="14">
        <f t="shared" si="30"/>
        <v>6463.86</v>
      </c>
    </row>
    <row r="55" spans="1:8" ht="24">
      <c r="A55" s="62" t="s">
        <v>56</v>
      </c>
      <c r="B55" s="27"/>
      <c r="C55" s="7" t="s">
        <v>65</v>
      </c>
      <c r="D55" s="6">
        <v>0</v>
      </c>
      <c r="E55" s="6">
        <v>0</v>
      </c>
      <c r="F55" s="14">
        <v>0</v>
      </c>
      <c r="G55" s="14">
        <f t="shared" si="30"/>
        <v>0</v>
      </c>
    </row>
    <row r="56" spans="1:8" ht="24.6" customHeight="1">
      <c r="A56" s="62" t="s">
        <v>22</v>
      </c>
      <c r="B56" s="27"/>
      <c r="C56" s="7" t="s">
        <v>49</v>
      </c>
      <c r="D56" s="14">
        <v>146099.91</v>
      </c>
      <c r="E56" s="14">
        <v>95825.85</v>
      </c>
      <c r="F56" s="14">
        <v>50274.06</v>
      </c>
      <c r="G56" s="14">
        <f t="shared" si="30"/>
        <v>146099.91</v>
      </c>
    </row>
    <row r="57" spans="1:8">
      <c r="A57" s="62" t="s">
        <v>23</v>
      </c>
      <c r="B57" s="27"/>
      <c r="C57" s="7" t="s">
        <v>50</v>
      </c>
      <c r="D57" s="14">
        <v>0</v>
      </c>
      <c r="E57" s="14">
        <v>0</v>
      </c>
      <c r="F57" s="14">
        <v>0</v>
      </c>
      <c r="G57" s="14">
        <f t="shared" si="30"/>
        <v>0</v>
      </c>
    </row>
    <row r="58" spans="1:8">
      <c r="A58" s="62" t="s">
        <v>19</v>
      </c>
      <c r="B58" s="27"/>
      <c r="C58" s="7" t="s">
        <v>103</v>
      </c>
      <c r="D58" s="14">
        <v>444611.67</v>
      </c>
      <c r="E58" s="14">
        <v>245160.61</v>
      </c>
      <c r="F58" s="14">
        <f>21079.64+139242.22+19129.2</f>
        <v>179451.06</v>
      </c>
      <c r="G58" s="14">
        <f t="shared" ref="G58" si="32">SUM(E58+F58)</f>
        <v>424611.67</v>
      </c>
      <c r="H58" s="21"/>
    </row>
    <row r="59" spans="1:8">
      <c r="A59" s="62" t="s">
        <v>23</v>
      </c>
      <c r="B59" s="27"/>
      <c r="C59" s="7" t="s">
        <v>73</v>
      </c>
      <c r="D59" s="6">
        <v>0</v>
      </c>
      <c r="E59" s="6">
        <v>0</v>
      </c>
      <c r="F59" s="14">
        <v>0</v>
      </c>
      <c r="G59" s="14">
        <f t="shared" si="30"/>
        <v>0</v>
      </c>
    </row>
    <row r="60" spans="1:8">
      <c r="A60" s="62" t="s">
        <v>23</v>
      </c>
      <c r="B60" s="27"/>
      <c r="C60" s="7" t="s">
        <v>72</v>
      </c>
      <c r="D60" s="6">
        <v>665</v>
      </c>
      <c r="E60" s="6">
        <v>665</v>
      </c>
      <c r="F60" s="14">
        <v>0</v>
      </c>
      <c r="G60" s="14">
        <f t="shared" si="30"/>
        <v>665</v>
      </c>
    </row>
    <row r="61" spans="1:8" ht="29.25" customHeight="1">
      <c r="A61" s="62" t="s">
        <v>22</v>
      </c>
      <c r="B61" s="27"/>
      <c r="C61" s="7" t="s">
        <v>104</v>
      </c>
      <c r="D61" s="14">
        <v>12000</v>
      </c>
      <c r="E61" s="14">
        <v>12000</v>
      </c>
      <c r="F61" s="14">
        <v>0</v>
      </c>
      <c r="G61" s="14">
        <f t="shared" ref="G61" si="33">SUM(E61+F61)</f>
        <v>12000</v>
      </c>
    </row>
    <row r="62" spans="1:8" ht="15.75">
      <c r="A62" s="19" t="s">
        <v>81</v>
      </c>
      <c r="B62" s="27"/>
      <c r="C62" s="4" t="s">
        <v>2</v>
      </c>
      <c r="D62" s="20">
        <f>SUM(D63)</f>
        <v>1600</v>
      </c>
      <c r="E62" s="20">
        <f>SUM(E63)</f>
        <v>1600</v>
      </c>
      <c r="F62" s="2">
        <f>SUM(F63:F64)</f>
        <v>0</v>
      </c>
      <c r="G62" s="2">
        <f t="shared" ref="G62:G67" si="34">SUM(E62+F62)</f>
        <v>1600</v>
      </c>
    </row>
    <row r="63" spans="1:8">
      <c r="A63" s="81" t="s">
        <v>3</v>
      </c>
      <c r="B63" s="28"/>
      <c r="C63" s="5" t="s">
        <v>13</v>
      </c>
      <c r="D63" s="18">
        <f>SUM(D64)</f>
        <v>1600</v>
      </c>
      <c r="E63" s="18">
        <f>SUM(E64)</f>
        <v>1600</v>
      </c>
      <c r="F63" s="6">
        <v>0</v>
      </c>
      <c r="G63" s="6">
        <f t="shared" si="34"/>
        <v>1600</v>
      </c>
    </row>
    <row r="64" spans="1:8" ht="36">
      <c r="A64" s="64" t="s">
        <v>24</v>
      </c>
      <c r="B64" s="27"/>
      <c r="C64" s="7" t="s">
        <v>51</v>
      </c>
      <c r="D64" s="6">
        <v>1600</v>
      </c>
      <c r="E64" s="6">
        <v>1600</v>
      </c>
      <c r="F64" s="6">
        <v>0</v>
      </c>
      <c r="G64" s="6">
        <f t="shared" si="34"/>
        <v>1600</v>
      </c>
    </row>
    <row r="65" spans="1:8" ht="15.75">
      <c r="A65" s="19" t="s">
        <v>101</v>
      </c>
      <c r="B65" s="27"/>
      <c r="C65" s="4" t="s">
        <v>2</v>
      </c>
      <c r="D65" s="20">
        <f>SUM(D66)</f>
        <v>0</v>
      </c>
      <c r="E65" s="20">
        <f>SUM(E66)</f>
        <v>0</v>
      </c>
      <c r="F65" s="20">
        <f>SUM(F66:F67)</f>
        <v>0</v>
      </c>
      <c r="G65" s="20">
        <f t="shared" si="34"/>
        <v>0</v>
      </c>
    </row>
    <row r="66" spans="1:8">
      <c r="A66" s="81" t="s">
        <v>3</v>
      </c>
      <c r="B66" s="28"/>
      <c r="C66" s="5" t="s">
        <v>12</v>
      </c>
      <c r="D66" s="18">
        <f>SUM(D67)</f>
        <v>0</v>
      </c>
      <c r="E66" s="18">
        <f>SUM(E67)</f>
        <v>0</v>
      </c>
      <c r="F66" s="18">
        <v>0</v>
      </c>
      <c r="G66" s="18">
        <f t="shared" si="34"/>
        <v>0</v>
      </c>
    </row>
    <row r="67" spans="1:8">
      <c r="A67" s="64" t="s">
        <v>23</v>
      </c>
      <c r="B67" s="27"/>
      <c r="C67" s="7" t="s">
        <v>102</v>
      </c>
      <c r="D67" s="6">
        <v>0</v>
      </c>
      <c r="E67" s="6">
        <v>0</v>
      </c>
      <c r="F67" s="18">
        <v>0</v>
      </c>
      <c r="G67" s="18">
        <f t="shared" si="34"/>
        <v>0</v>
      </c>
    </row>
    <row r="68" spans="1:8" ht="45" customHeight="1">
      <c r="A68" s="65" t="s">
        <v>82</v>
      </c>
      <c r="B68" s="27"/>
      <c r="C68" s="4" t="s">
        <v>2</v>
      </c>
      <c r="D68" s="2">
        <f t="shared" ref="D68:E68" si="35">SUM(D69)</f>
        <v>8825</v>
      </c>
      <c r="E68" s="2">
        <f t="shared" si="35"/>
        <v>0</v>
      </c>
      <c r="F68" s="20">
        <f t="shared" ref="F68:F69" si="36">SUM(G68-E68)</f>
        <v>0</v>
      </c>
      <c r="G68" s="20">
        <f>SUM(G69)</f>
        <v>0</v>
      </c>
    </row>
    <row r="69" spans="1:8" ht="15.75">
      <c r="A69" s="82" t="s">
        <v>3</v>
      </c>
      <c r="B69" s="27"/>
      <c r="C69" s="5" t="s">
        <v>12</v>
      </c>
      <c r="D69" s="20">
        <f>SUM(D70)</f>
        <v>8825</v>
      </c>
      <c r="E69" s="20">
        <f t="shared" ref="E69" si="37">SUM(E70)</f>
        <v>0</v>
      </c>
      <c r="F69" s="36">
        <f t="shared" si="36"/>
        <v>0</v>
      </c>
      <c r="G69" s="36">
        <f>SUM(G70)</f>
        <v>0</v>
      </c>
    </row>
    <row r="70" spans="1:8">
      <c r="A70" s="62" t="s">
        <v>23</v>
      </c>
      <c r="B70" s="27"/>
      <c r="C70" s="7" t="s">
        <v>52</v>
      </c>
      <c r="D70" s="6">
        <v>8825</v>
      </c>
      <c r="E70" s="6">
        <v>0</v>
      </c>
      <c r="F70" s="15">
        <v>0</v>
      </c>
      <c r="G70" s="15">
        <v>0</v>
      </c>
    </row>
    <row r="71" spans="1:8" ht="58.5">
      <c r="A71" s="65" t="s">
        <v>83</v>
      </c>
      <c r="B71" s="27"/>
      <c r="C71" s="4" t="s">
        <v>2</v>
      </c>
      <c r="D71" s="2">
        <f>SUM(D72:D76)</f>
        <v>1048521.0399999999</v>
      </c>
      <c r="E71" s="2">
        <f>SUM(E72:E76)</f>
        <v>798636.62</v>
      </c>
      <c r="F71" s="2">
        <f>SUM(F72:F76)</f>
        <v>275676.94</v>
      </c>
      <c r="G71" s="2">
        <f>SUM(G72:G76)</f>
        <v>1074313.56</v>
      </c>
      <c r="H71" s="21"/>
    </row>
    <row r="72" spans="1:8">
      <c r="A72" s="62" t="s">
        <v>3</v>
      </c>
      <c r="B72" s="27"/>
      <c r="C72" s="5" t="s">
        <v>4</v>
      </c>
      <c r="D72" s="3">
        <f>SUM(D77)+D79</f>
        <v>681670.08</v>
      </c>
      <c r="E72" s="3">
        <f t="shared" ref="E72:G72" si="38">SUM(E77)+E79</f>
        <v>497078.31</v>
      </c>
      <c r="F72" s="3">
        <f t="shared" si="38"/>
        <v>204401.38</v>
      </c>
      <c r="G72" s="3">
        <f t="shared" si="38"/>
        <v>701479.69</v>
      </c>
    </row>
    <row r="73" spans="1:8">
      <c r="A73" s="62"/>
      <c r="B73" s="27"/>
      <c r="C73" s="5" t="s">
        <v>6</v>
      </c>
      <c r="D73" s="3">
        <f>SUM(D78)+D80</f>
        <v>205863.96</v>
      </c>
      <c r="E73" s="3">
        <f t="shared" ref="E73:G73" si="39">SUM(E78)+E80</f>
        <v>141777.31</v>
      </c>
      <c r="F73" s="3">
        <f t="shared" si="39"/>
        <v>70069.56</v>
      </c>
      <c r="G73" s="3">
        <f t="shared" si="39"/>
        <v>211846.87</v>
      </c>
    </row>
    <row r="74" spans="1:8">
      <c r="A74" s="62"/>
      <c r="B74" s="27"/>
      <c r="C74" s="5" t="s">
        <v>11</v>
      </c>
      <c r="D74" s="3">
        <f>SUM(D82)</f>
        <v>36175</v>
      </c>
      <c r="E74" s="3">
        <f t="shared" ref="E74:G74" si="40">SUM(E82)</f>
        <v>36175</v>
      </c>
      <c r="F74" s="3">
        <f t="shared" si="40"/>
        <v>0</v>
      </c>
      <c r="G74" s="3">
        <f t="shared" si="40"/>
        <v>36175</v>
      </c>
    </row>
    <row r="75" spans="1:8">
      <c r="A75" s="62"/>
      <c r="B75" s="27"/>
      <c r="C75" s="5" t="s">
        <v>12</v>
      </c>
      <c r="D75" s="3">
        <f>SUM(D83)</f>
        <v>120000</v>
      </c>
      <c r="E75" s="3">
        <f t="shared" ref="E75:G75" si="41">SUM(E83)</f>
        <v>120000</v>
      </c>
      <c r="F75" s="3">
        <f t="shared" si="41"/>
        <v>0</v>
      </c>
      <c r="G75" s="3">
        <f t="shared" si="41"/>
        <v>120000</v>
      </c>
    </row>
    <row r="76" spans="1:8">
      <c r="A76" s="62"/>
      <c r="B76" s="27"/>
      <c r="C76" s="5" t="s">
        <v>15</v>
      </c>
      <c r="D76" s="3">
        <f>SUM(D81)</f>
        <v>4812</v>
      </c>
      <c r="E76" s="3">
        <f t="shared" ref="E76:G76" si="42">SUM(E81)</f>
        <v>3606</v>
      </c>
      <c r="F76" s="3">
        <f t="shared" si="42"/>
        <v>1206</v>
      </c>
      <c r="G76" s="3">
        <f t="shared" si="42"/>
        <v>4812</v>
      </c>
    </row>
    <row r="77" spans="1:8">
      <c r="A77" s="62" t="s">
        <v>16</v>
      </c>
      <c r="B77" s="27"/>
      <c r="C77" s="7" t="s">
        <v>53</v>
      </c>
      <c r="D77" s="6">
        <v>638470.07999999996</v>
      </c>
      <c r="E77" s="6">
        <v>460755.31</v>
      </c>
      <c r="F77" s="14">
        <f>25583.86+159617.52</f>
        <v>185201.38</v>
      </c>
      <c r="G77" s="14">
        <f>SUM(E77+F77)</f>
        <v>645956.68999999994</v>
      </c>
      <c r="H77" s="21"/>
    </row>
    <row r="78" spans="1:8">
      <c r="A78" s="62" t="s">
        <v>17</v>
      </c>
      <c r="B78" s="27"/>
      <c r="C78" s="7" t="s">
        <v>121</v>
      </c>
      <c r="D78" s="6">
        <v>192817.96</v>
      </c>
      <c r="E78" s="6">
        <v>130807.86</v>
      </c>
      <c r="F78" s="14">
        <v>64271.06</v>
      </c>
      <c r="G78" s="14">
        <f>SUM(E78+F78)</f>
        <v>195078.91999999998</v>
      </c>
      <c r="H78" s="21"/>
    </row>
    <row r="79" spans="1:8" ht="15.75">
      <c r="A79" s="62" t="s">
        <v>16</v>
      </c>
      <c r="B79" s="27"/>
      <c r="C79" s="7" t="s">
        <v>120</v>
      </c>
      <c r="D79" s="6">
        <v>43200</v>
      </c>
      <c r="E79" s="6">
        <v>36323</v>
      </c>
      <c r="F79" s="14">
        <f>4800+14400</f>
        <v>19200</v>
      </c>
      <c r="G79" s="14">
        <f t="shared" ref="G79:G82" si="43">SUM(E79+F79)</f>
        <v>55523</v>
      </c>
    </row>
    <row r="80" spans="1:8" ht="15.75">
      <c r="A80" s="62" t="s">
        <v>17</v>
      </c>
      <c r="B80" s="27"/>
      <c r="C80" s="7" t="s">
        <v>122</v>
      </c>
      <c r="D80" s="6">
        <v>13046</v>
      </c>
      <c r="E80" s="6">
        <v>10969.45</v>
      </c>
      <c r="F80" s="14">
        <v>5798.5</v>
      </c>
      <c r="G80" s="14">
        <f t="shared" si="43"/>
        <v>16767.95</v>
      </c>
    </row>
    <row r="81" spans="1:8" ht="27" customHeight="1">
      <c r="A81" s="62" t="s">
        <v>22</v>
      </c>
      <c r="B81" s="27"/>
      <c r="C81" s="7" t="s">
        <v>66</v>
      </c>
      <c r="D81" s="6">
        <v>4812</v>
      </c>
      <c r="E81" s="6">
        <v>3606</v>
      </c>
      <c r="F81" s="14">
        <v>1206</v>
      </c>
      <c r="G81" s="14">
        <f t="shared" si="43"/>
        <v>4812</v>
      </c>
    </row>
    <row r="82" spans="1:8" ht="15.75">
      <c r="A82" s="62" t="s">
        <v>21</v>
      </c>
      <c r="B82" s="27"/>
      <c r="C82" s="7" t="s">
        <v>151</v>
      </c>
      <c r="D82" s="6">
        <v>36175</v>
      </c>
      <c r="E82" s="6">
        <v>36175</v>
      </c>
      <c r="F82" s="14">
        <v>0</v>
      </c>
      <c r="G82" s="14">
        <f t="shared" si="43"/>
        <v>36175</v>
      </c>
    </row>
    <row r="83" spans="1:8" ht="15.75">
      <c r="A83" s="64" t="s">
        <v>23</v>
      </c>
      <c r="B83" s="27"/>
      <c r="C83" s="7" t="s">
        <v>152</v>
      </c>
      <c r="D83" s="6">
        <v>120000</v>
      </c>
      <c r="E83" s="6">
        <v>120000</v>
      </c>
      <c r="F83" s="14">
        <v>0</v>
      </c>
      <c r="G83" s="14">
        <f t="shared" ref="G83" si="44">SUM(E83+F83)</f>
        <v>120000</v>
      </c>
    </row>
    <row r="84" spans="1:8" ht="33.75" customHeight="1">
      <c r="A84" s="60" t="s">
        <v>88</v>
      </c>
      <c r="B84" s="29"/>
      <c r="C84" s="55" t="s">
        <v>2</v>
      </c>
      <c r="D84" s="8">
        <f>SUM(D85)</f>
        <v>155000</v>
      </c>
      <c r="E84" s="8">
        <f t="shared" ref="E84:G84" si="45">SUM(E85)</f>
        <v>117413.79</v>
      </c>
      <c r="F84" s="8">
        <f t="shared" si="45"/>
        <v>37586.21</v>
      </c>
      <c r="G84" s="8">
        <f t="shared" si="45"/>
        <v>155000</v>
      </c>
    </row>
    <row r="85" spans="1:8" ht="44.25" customHeight="1">
      <c r="A85" s="65" t="s">
        <v>84</v>
      </c>
      <c r="B85" s="27"/>
      <c r="C85" s="4" t="s">
        <v>2</v>
      </c>
      <c r="D85" s="11">
        <f>SUM(D86:D89)</f>
        <v>155000</v>
      </c>
      <c r="E85" s="11">
        <f>SUM(E86:E89)</f>
        <v>117413.79</v>
      </c>
      <c r="F85" s="88">
        <f>SUM(F86:F89)</f>
        <v>37586.21</v>
      </c>
      <c r="G85" s="88">
        <f>SUM(G86:G89)</f>
        <v>155000</v>
      </c>
      <c r="H85" s="21"/>
    </row>
    <row r="86" spans="1:8">
      <c r="A86" s="69" t="s">
        <v>3</v>
      </c>
      <c r="B86" s="27"/>
      <c r="C86" s="5" t="s">
        <v>4</v>
      </c>
      <c r="D86" s="3">
        <f>SUM(D90)</f>
        <v>90000</v>
      </c>
      <c r="E86" s="3">
        <f t="shared" ref="E86:E87" si="46">SUM(E90)</f>
        <v>62169.38</v>
      </c>
      <c r="F86" s="42">
        <f t="shared" ref="F86:G89" si="47">SUM(F90)</f>
        <v>27695.93</v>
      </c>
      <c r="G86" s="42">
        <f t="shared" si="47"/>
        <v>89865.31</v>
      </c>
    </row>
    <row r="87" spans="1:8">
      <c r="A87" s="62"/>
      <c r="B87" s="27"/>
      <c r="C87" s="5" t="s">
        <v>6</v>
      </c>
      <c r="D87" s="3">
        <f>SUM(D91)</f>
        <v>27400</v>
      </c>
      <c r="E87" s="3">
        <f t="shared" si="46"/>
        <v>17644.41</v>
      </c>
      <c r="F87" s="42">
        <f t="shared" si="47"/>
        <v>9494.91</v>
      </c>
      <c r="G87" s="42">
        <f t="shared" si="47"/>
        <v>27139.32</v>
      </c>
    </row>
    <row r="88" spans="1:8">
      <c r="A88" s="62"/>
      <c r="B88" s="27"/>
      <c r="C88" s="5" t="s">
        <v>10</v>
      </c>
      <c r="D88" s="3">
        <f>SUM(D92)</f>
        <v>0</v>
      </c>
      <c r="E88" s="3">
        <f t="shared" ref="E88" si="48">SUM(E92)</f>
        <v>0</v>
      </c>
      <c r="F88" s="42">
        <f t="shared" si="47"/>
        <v>0</v>
      </c>
      <c r="G88" s="42">
        <f t="shared" si="47"/>
        <v>0</v>
      </c>
    </row>
    <row r="89" spans="1:8">
      <c r="A89" s="62"/>
      <c r="B89" s="27"/>
      <c r="C89" s="5" t="s">
        <v>15</v>
      </c>
      <c r="D89" s="3">
        <f>SUM(D93)</f>
        <v>37600</v>
      </c>
      <c r="E89" s="3">
        <f t="shared" ref="E89" si="49">SUM(E93)</f>
        <v>37600</v>
      </c>
      <c r="F89" s="42">
        <f t="shared" si="47"/>
        <v>395.37</v>
      </c>
      <c r="G89" s="42">
        <f t="shared" si="47"/>
        <v>37995.370000000003</v>
      </c>
    </row>
    <row r="90" spans="1:8">
      <c r="A90" s="62" t="s">
        <v>16</v>
      </c>
      <c r="B90" s="27"/>
      <c r="C90" s="7" t="s">
        <v>54</v>
      </c>
      <c r="D90" s="14">
        <v>90000</v>
      </c>
      <c r="E90" s="14">
        <v>62169.38</v>
      </c>
      <c r="F90" s="15">
        <f>4116.59+23579.34</f>
        <v>27695.93</v>
      </c>
      <c r="G90" s="15">
        <f>SUM(E90+F90)</f>
        <v>89865.31</v>
      </c>
      <c r="H90" s="21"/>
    </row>
    <row r="91" spans="1:8">
      <c r="A91" s="62" t="s">
        <v>17</v>
      </c>
      <c r="B91" s="27"/>
      <c r="C91" s="7" t="s">
        <v>55</v>
      </c>
      <c r="D91" s="14">
        <v>27400</v>
      </c>
      <c r="E91" s="14">
        <v>17644.41</v>
      </c>
      <c r="F91" s="15">
        <v>9494.91</v>
      </c>
      <c r="G91" s="15">
        <f>SUM(E91+F91)</f>
        <v>27139.32</v>
      </c>
      <c r="H91" s="21"/>
    </row>
    <row r="92" spans="1:8" ht="27.75" customHeight="1">
      <c r="A92" s="62" t="s">
        <v>20</v>
      </c>
      <c r="B92" s="27"/>
      <c r="C92" s="7" t="s">
        <v>134</v>
      </c>
      <c r="D92" s="14">
        <v>0</v>
      </c>
      <c r="E92" s="14">
        <v>0</v>
      </c>
      <c r="F92" s="15">
        <v>0</v>
      </c>
      <c r="G92" s="15">
        <f>SUM(E92+F92)</f>
        <v>0</v>
      </c>
    </row>
    <row r="93" spans="1:8" ht="24">
      <c r="A93" s="62" t="s">
        <v>22</v>
      </c>
      <c r="B93" s="27"/>
      <c r="C93" s="7" t="s">
        <v>57</v>
      </c>
      <c r="D93" s="6">
        <v>37600</v>
      </c>
      <c r="E93" s="6">
        <v>37600</v>
      </c>
      <c r="F93" s="15">
        <v>395.37</v>
      </c>
      <c r="G93" s="15">
        <f>SUM(E93+F93)</f>
        <v>37995.370000000003</v>
      </c>
    </row>
    <row r="94" spans="1:8" ht="78.75">
      <c r="A94" s="66" t="s">
        <v>87</v>
      </c>
      <c r="B94" s="27"/>
      <c r="C94" s="13" t="s">
        <v>2</v>
      </c>
      <c r="D94" s="9">
        <f>SUM(D95:D97)</f>
        <v>549174</v>
      </c>
      <c r="E94" s="9">
        <f t="shared" ref="E94:G94" si="50">SUM(E95:E97)</f>
        <v>64771.159999999996</v>
      </c>
      <c r="F94" s="9">
        <f t="shared" si="50"/>
        <v>369007</v>
      </c>
      <c r="G94" s="9">
        <f t="shared" si="50"/>
        <v>433778.16000000003</v>
      </c>
    </row>
    <row r="95" spans="1:8" ht="15.75">
      <c r="A95" s="81" t="s">
        <v>3</v>
      </c>
      <c r="B95" s="27"/>
      <c r="C95" s="17" t="s">
        <v>10</v>
      </c>
      <c r="D95" s="11">
        <f>SUM(D104)</f>
        <v>17938.84</v>
      </c>
      <c r="E95" s="11">
        <f t="shared" ref="E95:G95" si="51">SUM(E104)</f>
        <v>5510</v>
      </c>
      <c r="F95" s="11">
        <f t="shared" si="51"/>
        <v>0</v>
      </c>
      <c r="G95" s="11">
        <f t="shared" si="51"/>
        <v>5510</v>
      </c>
    </row>
    <row r="96" spans="1:8" ht="15.75">
      <c r="B96" s="27"/>
      <c r="C96" s="4" t="s">
        <v>11</v>
      </c>
      <c r="D96" s="2">
        <f>SUM(D99+D105+D114)</f>
        <v>279646.95999999996</v>
      </c>
      <c r="E96" s="2">
        <f t="shared" ref="E96:G96" si="52">SUM(E99+E105+E114)</f>
        <v>7672.96</v>
      </c>
      <c r="F96" s="2">
        <f t="shared" si="52"/>
        <v>137800</v>
      </c>
      <c r="G96" s="2">
        <f t="shared" si="52"/>
        <v>145472.95999999999</v>
      </c>
    </row>
    <row r="97" spans="1:8" ht="15.75">
      <c r="A97" s="84"/>
      <c r="B97" s="27"/>
      <c r="C97" s="4" t="s">
        <v>15</v>
      </c>
      <c r="D97" s="2">
        <f>SUM(D100+D106+D115)</f>
        <v>251588.2</v>
      </c>
      <c r="E97" s="2">
        <f t="shared" ref="E97:G97" si="53">SUM(E100+E106+E115)</f>
        <v>51588.2</v>
      </c>
      <c r="F97" s="2">
        <f t="shared" si="53"/>
        <v>231207</v>
      </c>
      <c r="G97" s="2">
        <f t="shared" si="53"/>
        <v>282795.2</v>
      </c>
    </row>
    <row r="98" spans="1:8" ht="101.25" customHeight="1">
      <c r="A98" s="67" t="s">
        <v>85</v>
      </c>
      <c r="B98" s="27"/>
      <c r="C98" s="4" t="s">
        <v>2</v>
      </c>
      <c r="D98" s="2">
        <f>SUM(D99:D100)</f>
        <v>1500</v>
      </c>
      <c r="E98" s="2">
        <f t="shared" ref="E98:G98" si="54">SUM(E99:E100)</f>
        <v>1500</v>
      </c>
      <c r="F98" s="2">
        <f t="shared" si="54"/>
        <v>0</v>
      </c>
      <c r="G98" s="2">
        <f t="shared" si="54"/>
        <v>1500</v>
      </c>
    </row>
    <row r="99" spans="1:8">
      <c r="A99" s="85" t="s">
        <v>3</v>
      </c>
      <c r="B99" s="27"/>
      <c r="C99" s="5" t="s">
        <v>11</v>
      </c>
      <c r="D99" s="3">
        <f t="shared" ref="D99:G100" si="55">SUM(D101)</f>
        <v>1500</v>
      </c>
      <c r="E99" s="3">
        <f t="shared" si="55"/>
        <v>1500</v>
      </c>
      <c r="F99" s="16">
        <f>SUM(F101)</f>
        <v>0</v>
      </c>
      <c r="G99" s="16">
        <f>SUM(G101)</f>
        <v>1500</v>
      </c>
    </row>
    <row r="100" spans="1:8">
      <c r="A100" s="85"/>
      <c r="B100" s="27"/>
      <c r="C100" s="5" t="s">
        <v>15</v>
      </c>
      <c r="D100" s="3">
        <f>SUM(D102)</f>
        <v>0</v>
      </c>
      <c r="E100" s="3">
        <f t="shared" si="55"/>
        <v>0</v>
      </c>
      <c r="F100" s="16">
        <f t="shared" si="55"/>
        <v>0</v>
      </c>
      <c r="G100" s="16">
        <f t="shared" si="55"/>
        <v>0</v>
      </c>
    </row>
    <row r="101" spans="1:8">
      <c r="A101" s="62" t="s">
        <v>25</v>
      </c>
      <c r="B101" s="27"/>
      <c r="C101" s="7" t="s">
        <v>58</v>
      </c>
      <c r="D101" s="6">
        <v>1500</v>
      </c>
      <c r="E101" s="6">
        <v>1500</v>
      </c>
      <c r="F101" s="14">
        <v>0</v>
      </c>
      <c r="G101" s="14">
        <f>SUM(E101+F101)</f>
        <v>1500</v>
      </c>
    </row>
    <row r="102" spans="1:8" ht="24">
      <c r="A102" s="62" t="s">
        <v>22</v>
      </c>
      <c r="B102" s="27"/>
      <c r="C102" s="7" t="s">
        <v>67</v>
      </c>
      <c r="D102" s="6">
        <v>0</v>
      </c>
      <c r="E102" s="6">
        <v>0</v>
      </c>
      <c r="F102" s="14">
        <v>0</v>
      </c>
      <c r="G102" s="14">
        <f>SUM(E102+F102)</f>
        <v>0</v>
      </c>
    </row>
    <row r="103" spans="1:8" ht="46.5" customHeight="1">
      <c r="A103" s="65" t="s">
        <v>89</v>
      </c>
      <c r="B103" s="27"/>
      <c r="C103" s="4" t="s">
        <v>2</v>
      </c>
      <c r="D103" s="2">
        <f>SUM(D104:D106)</f>
        <v>544674</v>
      </c>
      <c r="E103" s="2">
        <f t="shared" ref="E103:G103" si="56">SUM(E104:E106)</f>
        <v>62271.159999999996</v>
      </c>
      <c r="F103" s="2">
        <f t="shared" si="56"/>
        <v>369007</v>
      </c>
      <c r="G103" s="2">
        <f t="shared" si="56"/>
        <v>431278.16000000003</v>
      </c>
    </row>
    <row r="104" spans="1:8" ht="18.600000000000001" customHeight="1">
      <c r="A104" s="69" t="s">
        <v>3</v>
      </c>
      <c r="B104" s="27"/>
      <c r="C104" s="17" t="s">
        <v>10</v>
      </c>
      <c r="D104" s="11">
        <f>SUM(D107)</f>
        <v>17938.84</v>
      </c>
      <c r="E104" s="11">
        <f>SUM(E107)</f>
        <v>5510</v>
      </c>
      <c r="F104" s="11">
        <f t="shared" ref="F104:G104" si="57">SUM(F107)</f>
        <v>0</v>
      </c>
      <c r="G104" s="11">
        <f t="shared" si="57"/>
        <v>5510</v>
      </c>
    </row>
    <row r="105" spans="1:8">
      <c r="A105" s="82"/>
      <c r="B105" s="27"/>
      <c r="C105" s="5" t="s">
        <v>11</v>
      </c>
      <c r="D105" s="3">
        <f>SUM(D108+D110+D111)</f>
        <v>275146.95999999996</v>
      </c>
      <c r="E105" s="3">
        <f t="shared" ref="E105:G105" si="58">SUM(E108+E110+E111)</f>
        <v>5172.96</v>
      </c>
      <c r="F105" s="3">
        <f t="shared" si="58"/>
        <v>137800</v>
      </c>
      <c r="G105" s="3">
        <f t="shared" si="58"/>
        <v>142972.96</v>
      </c>
    </row>
    <row r="106" spans="1:8">
      <c r="A106" s="82"/>
      <c r="B106" s="27"/>
      <c r="C106" s="5" t="s">
        <v>15</v>
      </c>
      <c r="D106" s="3">
        <f>SUM(D109+D112)</f>
        <v>251588.2</v>
      </c>
      <c r="E106" s="3">
        <f t="shared" ref="E106:G106" si="59">SUM(E109+E112)</f>
        <v>51588.2</v>
      </c>
      <c r="F106" s="3">
        <f t="shared" si="59"/>
        <v>231207</v>
      </c>
      <c r="G106" s="3">
        <f t="shared" si="59"/>
        <v>282795.2</v>
      </c>
    </row>
    <row r="107" spans="1:8" ht="27" customHeight="1">
      <c r="A107" s="62" t="s">
        <v>20</v>
      </c>
      <c r="B107" s="27"/>
      <c r="C107" s="7" t="s">
        <v>74</v>
      </c>
      <c r="D107" s="6">
        <v>17938.84</v>
      </c>
      <c r="E107" s="6">
        <v>5510</v>
      </c>
      <c r="F107" s="14">
        <v>0</v>
      </c>
      <c r="G107" s="14">
        <f>SUM(E107+F107)</f>
        <v>5510</v>
      </c>
      <c r="H107" s="21"/>
    </row>
    <row r="108" spans="1:8">
      <c r="A108" s="62" t="s">
        <v>25</v>
      </c>
      <c r="B108" s="27"/>
      <c r="C108" s="7" t="s">
        <v>59</v>
      </c>
      <c r="D108" s="6">
        <v>137346.96</v>
      </c>
      <c r="E108" s="6">
        <v>5172.96</v>
      </c>
      <c r="F108" s="14">
        <v>0</v>
      </c>
      <c r="G108" s="14">
        <f t="shared" ref="G108:G111" si="60">SUM(E108+F108)</f>
        <v>5172.96</v>
      </c>
      <c r="H108" s="21"/>
    </row>
    <row r="109" spans="1:8" ht="27" customHeight="1">
      <c r="A109" s="62" t="s">
        <v>22</v>
      </c>
      <c r="B109" s="27"/>
      <c r="C109" s="7" t="s">
        <v>106</v>
      </c>
      <c r="D109" s="6">
        <v>251588.2</v>
      </c>
      <c r="E109" s="6">
        <v>51588.2</v>
      </c>
      <c r="F109" s="14">
        <f>186439+10988+1780+32000</f>
        <v>231207</v>
      </c>
      <c r="G109" s="14">
        <f t="shared" si="60"/>
        <v>282795.2</v>
      </c>
      <c r="H109" s="21"/>
    </row>
    <row r="110" spans="1:8" ht="15.75">
      <c r="A110" s="62" t="s">
        <v>78</v>
      </c>
      <c r="B110" s="27"/>
      <c r="C110" s="7" t="s">
        <v>153</v>
      </c>
      <c r="D110" s="6">
        <v>130900</v>
      </c>
      <c r="E110" s="6">
        <v>0</v>
      </c>
      <c r="F110" s="14">
        <v>130900</v>
      </c>
      <c r="G110" s="14">
        <f t="shared" si="60"/>
        <v>130900</v>
      </c>
      <c r="H110" s="21"/>
    </row>
    <row r="111" spans="1:8" ht="15.75">
      <c r="A111" s="62" t="s">
        <v>105</v>
      </c>
      <c r="B111" s="27"/>
      <c r="C111" s="7" t="s">
        <v>153</v>
      </c>
      <c r="D111" s="6">
        <v>6900</v>
      </c>
      <c r="E111" s="6">
        <v>0</v>
      </c>
      <c r="F111" s="14">
        <v>6900</v>
      </c>
      <c r="G111" s="14">
        <f t="shared" si="60"/>
        <v>6900</v>
      </c>
      <c r="H111" s="21"/>
    </row>
    <row r="112" spans="1:8" ht="27" customHeight="1">
      <c r="A112" s="62" t="s">
        <v>22</v>
      </c>
      <c r="B112" s="27"/>
      <c r="C112" s="7" t="s">
        <v>124</v>
      </c>
      <c r="D112" s="6">
        <v>0</v>
      </c>
      <c r="E112" s="6">
        <v>0</v>
      </c>
      <c r="F112" s="14">
        <v>0</v>
      </c>
      <c r="G112" s="14">
        <f t="shared" ref="G112" si="61">SUM(E112+F112)</f>
        <v>0</v>
      </c>
      <c r="H112" s="21"/>
    </row>
    <row r="113" spans="1:7" ht="87">
      <c r="A113" s="65" t="s">
        <v>86</v>
      </c>
      <c r="B113" s="27"/>
      <c r="C113" s="4" t="s">
        <v>2</v>
      </c>
      <c r="D113" s="2">
        <f>SUM(D114:D115)</f>
        <v>3000</v>
      </c>
      <c r="E113" s="2">
        <f t="shared" ref="E113:G113" si="62">SUM(E114:E115)</f>
        <v>1000</v>
      </c>
      <c r="F113" s="2">
        <f t="shared" si="62"/>
        <v>0</v>
      </c>
      <c r="G113" s="2">
        <f t="shared" si="62"/>
        <v>1000</v>
      </c>
    </row>
    <row r="114" spans="1:7">
      <c r="A114" s="69" t="s">
        <v>3</v>
      </c>
      <c r="B114" s="27"/>
      <c r="C114" s="10" t="s">
        <v>11</v>
      </c>
      <c r="D114" s="42">
        <f>SUM(D116+D117)</f>
        <v>3000</v>
      </c>
      <c r="E114" s="42">
        <f t="shared" ref="E114:G114" si="63">SUM(E116+E117)</f>
        <v>1000</v>
      </c>
      <c r="F114" s="42">
        <f t="shared" si="63"/>
        <v>0</v>
      </c>
      <c r="G114" s="42">
        <f t="shared" si="63"/>
        <v>1000</v>
      </c>
    </row>
    <row r="115" spans="1:7">
      <c r="A115" s="69"/>
      <c r="B115" s="27"/>
      <c r="C115" s="10" t="s">
        <v>15</v>
      </c>
      <c r="D115" s="42">
        <f>SUM(D118)</f>
        <v>0</v>
      </c>
      <c r="E115" s="42">
        <f>SUM(E118)</f>
        <v>0</v>
      </c>
      <c r="F115" s="42">
        <f>SUM(F118)</f>
        <v>0</v>
      </c>
      <c r="G115" s="42">
        <f>SUM(G118)</f>
        <v>0</v>
      </c>
    </row>
    <row r="116" spans="1:7">
      <c r="A116" s="62" t="s">
        <v>25</v>
      </c>
      <c r="B116" s="27"/>
      <c r="C116" s="7" t="s">
        <v>136</v>
      </c>
      <c r="D116" s="6">
        <v>2000</v>
      </c>
      <c r="E116" s="6">
        <v>0</v>
      </c>
      <c r="F116" s="14">
        <v>0</v>
      </c>
      <c r="G116" s="14">
        <f>SUM(E116+F116)</f>
        <v>0</v>
      </c>
    </row>
    <row r="117" spans="1:7">
      <c r="A117" s="62" t="s">
        <v>25</v>
      </c>
      <c r="B117" s="27"/>
      <c r="C117" s="7" t="s">
        <v>135</v>
      </c>
      <c r="D117" s="6">
        <v>1000</v>
      </c>
      <c r="E117" s="6">
        <v>1000</v>
      </c>
      <c r="F117" s="14">
        <v>0</v>
      </c>
      <c r="G117" s="14">
        <f>SUM(E117+F117)</f>
        <v>1000</v>
      </c>
    </row>
    <row r="118" spans="1:7" ht="24">
      <c r="A118" s="62" t="s">
        <v>22</v>
      </c>
      <c r="B118" s="27"/>
      <c r="C118" s="7" t="s">
        <v>60</v>
      </c>
      <c r="D118" s="6">
        <v>0</v>
      </c>
      <c r="E118" s="6">
        <v>0</v>
      </c>
      <c r="F118" s="14">
        <v>0</v>
      </c>
      <c r="G118" s="14">
        <f>SUM(E118+F118)</f>
        <v>0</v>
      </c>
    </row>
    <row r="119" spans="1:7" ht="47.25">
      <c r="A119" s="68" t="s">
        <v>26</v>
      </c>
      <c r="B119" s="27"/>
      <c r="C119" s="13" t="s">
        <v>2</v>
      </c>
      <c r="D119" s="9">
        <f>SUM(D120)</f>
        <v>660484.88</v>
      </c>
      <c r="E119" s="9">
        <f t="shared" ref="E119:G119" si="64">SUM(E120)</f>
        <v>288673.40999999997</v>
      </c>
      <c r="F119" s="9">
        <f t="shared" si="64"/>
        <v>508172.47</v>
      </c>
      <c r="G119" s="9">
        <f t="shared" si="64"/>
        <v>796845.87999999989</v>
      </c>
    </row>
    <row r="120" spans="1:7" ht="44.25">
      <c r="A120" s="65" t="s">
        <v>90</v>
      </c>
      <c r="B120" s="27"/>
      <c r="C120" s="4" t="s">
        <v>2</v>
      </c>
      <c r="D120" s="2">
        <f>SUM(D121:D124)</f>
        <v>660484.88</v>
      </c>
      <c r="E120" s="2">
        <f t="shared" ref="E120:G120" si="65">SUM(E121:E124)</f>
        <v>288673.40999999997</v>
      </c>
      <c r="F120" s="2">
        <f t="shared" si="65"/>
        <v>508172.47</v>
      </c>
      <c r="G120" s="2">
        <f t="shared" si="65"/>
        <v>796845.87999999989</v>
      </c>
    </row>
    <row r="121" spans="1:7" ht="15.75">
      <c r="A121" s="69" t="s">
        <v>3</v>
      </c>
      <c r="B121" s="27"/>
      <c r="C121" s="4" t="s">
        <v>8</v>
      </c>
      <c r="D121" s="42">
        <f>SUM(D125)</f>
        <v>24000</v>
      </c>
      <c r="E121" s="42">
        <f t="shared" ref="E121:G121" si="66">SUM(E125)</f>
        <v>24000</v>
      </c>
      <c r="F121" s="3">
        <f t="shared" si="66"/>
        <v>0</v>
      </c>
      <c r="G121" s="3">
        <f t="shared" si="66"/>
        <v>24000</v>
      </c>
    </row>
    <row r="122" spans="1:7" ht="15.75">
      <c r="A122" s="69"/>
      <c r="B122" s="27"/>
      <c r="C122" s="4" t="s">
        <v>10</v>
      </c>
      <c r="D122" s="42">
        <f>SUM(D126)</f>
        <v>546484.88</v>
      </c>
      <c r="E122" s="42">
        <f t="shared" ref="E122:G122" si="67">SUM(E126)</f>
        <v>264673.40999999997</v>
      </c>
      <c r="F122" s="3">
        <f t="shared" si="67"/>
        <v>295172.46999999997</v>
      </c>
      <c r="G122" s="3">
        <f t="shared" si="67"/>
        <v>559845.87999999989</v>
      </c>
    </row>
    <row r="123" spans="1:7" ht="15.75">
      <c r="A123" s="69"/>
      <c r="B123" s="27"/>
      <c r="C123" s="4" t="s">
        <v>11</v>
      </c>
      <c r="D123" s="42">
        <f>SUM(D127)</f>
        <v>90000</v>
      </c>
      <c r="E123" s="42">
        <f t="shared" ref="E123:G123" si="68">SUM(E127)</f>
        <v>0</v>
      </c>
      <c r="F123" s="3">
        <f t="shared" si="68"/>
        <v>213000</v>
      </c>
      <c r="G123" s="3">
        <f t="shared" si="68"/>
        <v>213000</v>
      </c>
    </row>
    <row r="124" spans="1:7" ht="15.75">
      <c r="A124" s="69"/>
      <c r="B124" s="27"/>
      <c r="C124" s="4" t="s">
        <v>15</v>
      </c>
      <c r="D124" s="42">
        <f>SUM(D128)</f>
        <v>0</v>
      </c>
      <c r="E124" s="42">
        <f t="shared" ref="E124:G124" si="69">SUM(E128)</f>
        <v>0</v>
      </c>
      <c r="F124" s="3">
        <f t="shared" si="69"/>
        <v>0</v>
      </c>
      <c r="G124" s="3">
        <f t="shared" si="69"/>
        <v>0</v>
      </c>
    </row>
    <row r="125" spans="1:7" ht="26.25" customHeight="1">
      <c r="A125" s="69" t="s">
        <v>138</v>
      </c>
      <c r="B125" s="27"/>
      <c r="C125" s="12" t="s">
        <v>137</v>
      </c>
      <c r="D125" s="6">
        <v>24000</v>
      </c>
      <c r="E125" s="6">
        <v>24000</v>
      </c>
      <c r="F125" s="14">
        <v>0</v>
      </c>
      <c r="G125" s="14">
        <f>SUM(E125+F125)</f>
        <v>24000</v>
      </c>
    </row>
    <row r="126" spans="1:7" ht="24">
      <c r="A126" s="69" t="s">
        <v>42</v>
      </c>
      <c r="B126" s="27"/>
      <c r="C126" s="12" t="s">
        <v>68</v>
      </c>
      <c r="D126" s="6">
        <v>546484.88</v>
      </c>
      <c r="E126" s="6">
        <v>264673.40999999997</v>
      </c>
      <c r="F126" s="14">
        <f>281811.47+13361</f>
        <v>295172.46999999997</v>
      </c>
      <c r="G126" s="14">
        <f t="shared" ref="G126" si="70">SUM(E126+F126)</f>
        <v>559845.87999999989</v>
      </c>
    </row>
    <row r="127" spans="1:7">
      <c r="A127" s="69" t="s">
        <v>25</v>
      </c>
      <c r="B127" s="27"/>
      <c r="C127" s="12" t="s">
        <v>97</v>
      </c>
      <c r="D127" s="6">
        <v>90000</v>
      </c>
      <c r="E127" s="6">
        <v>0</v>
      </c>
      <c r="F127" s="14">
        <v>213000</v>
      </c>
      <c r="G127" s="14">
        <f t="shared" ref="G127" si="71">SUM(E127+F127)</f>
        <v>213000</v>
      </c>
    </row>
    <row r="128" spans="1:7" ht="24">
      <c r="A128" s="69" t="s">
        <v>22</v>
      </c>
      <c r="B128" s="27"/>
      <c r="C128" s="12" t="s">
        <v>98</v>
      </c>
      <c r="D128" s="6">
        <v>0</v>
      </c>
      <c r="E128" s="6">
        <v>0</v>
      </c>
      <c r="F128" s="14">
        <v>0</v>
      </c>
      <c r="G128" s="14">
        <f t="shared" ref="G128" si="72">SUM(E128+F128)</f>
        <v>0</v>
      </c>
    </row>
    <row r="129" spans="1:7" ht="63">
      <c r="A129" s="66" t="s">
        <v>91</v>
      </c>
      <c r="B129" s="27"/>
      <c r="C129" s="13" t="s">
        <v>2</v>
      </c>
      <c r="D129" s="9">
        <f>SUM(D130:D138)</f>
        <v>2747310</v>
      </c>
      <c r="E129" s="9">
        <f t="shared" ref="E129:G129" si="73">SUM(E130:E138)</f>
        <v>1317828.1400000001</v>
      </c>
      <c r="F129" s="9">
        <f t="shared" si="73"/>
        <v>876413.19</v>
      </c>
      <c r="G129" s="9">
        <f t="shared" si="73"/>
        <v>2194241.33</v>
      </c>
    </row>
    <row r="130" spans="1:7">
      <c r="A130" s="69" t="s">
        <v>3</v>
      </c>
      <c r="B130" s="27"/>
      <c r="C130" s="5" t="s">
        <v>4</v>
      </c>
      <c r="D130" s="3">
        <f>SUM(D163)</f>
        <v>835784</v>
      </c>
      <c r="E130" s="3">
        <f t="shared" ref="E130:G130" si="74">SUM(E163)</f>
        <v>480202.97</v>
      </c>
      <c r="F130" s="3">
        <f t="shared" si="74"/>
        <v>215606.81</v>
      </c>
      <c r="G130" s="3">
        <f t="shared" si="74"/>
        <v>695809.78</v>
      </c>
    </row>
    <row r="131" spans="1:7">
      <c r="A131" s="69"/>
      <c r="B131" s="27"/>
      <c r="C131" s="5" t="s">
        <v>6</v>
      </c>
      <c r="D131" s="3">
        <f>SUM(D164)</f>
        <v>246666</v>
      </c>
      <c r="E131" s="3">
        <f t="shared" ref="E131:G131" si="75">SUM(E164)</f>
        <v>131529.46</v>
      </c>
      <c r="F131" s="16">
        <f t="shared" si="75"/>
        <v>78605.09</v>
      </c>
      <c r="G131" s="16">
        <f t="shared" si="75"/>
        <v>210134.55</v>
      </c>
    </row>
    <row r="132" spans="1:7">
      <c r="A132" s="69"/>
      <c r="B132" s="27"/>
      <c r="C132" s="5" t="s">
        <v>8</v>
      </c>
      <c r="D132" s="3">
        <f>SUM(D140+D165)</f>
        <v>48400</v>
      </c>
      <c r="E132" s="3">
        <f t="shared" ref="E132:G132" si="76">SUM(E140+E165)</f>
        <v>34900</v>
      </c>
      <c r="F132" s="3">
        <f t="shared" si="76"/>
        <v>48400</v>
      </c>
      <c r="G132" s="3">
        <f t="shared" si="76"/>
        <v>83300</v>
      </c>
    </row>
    <row r="133" spans="1:7">
      <c r="A133" s="69"/>
      <c r="B133" s="27"/>
      <c r="C133" s="5" t="s">
        <v>9</v>
      </c>
      <c r="D133" s="3">
        <f>SUM(D150)+D166</f>
        <v>1200000</v>
      </c>
      <c r="E133" s="3">
        <f>SUM(E150)+E166</f>
        <v>361392.01</v>
      </c>
      <c r="F133" s="16">
        <f>SUM(F150+F166)</f>
        <v>318607.99</v>
      </c>
      <c r="G133" s="16">
        <f>SUM(G150+G166)</f>
        <v>680000</v>
      </c>
    </row>
    <row r="134" spans="1:7">
      <c r="A134" s="69"/>
      <c r="B134" s="27"/>
      <c r="C134" s="5" t="s">
        <v>10</v>
      </c>
      <c r="D134" s="3">
        <f>SUM(D141+D151+D167)</f>
        <v>6250</v>
      </c>
      <c r="E134" s="3">
        <f t="shared" ref="E134:G134" si="77">SUM(E141+E151+E167)</f>
        <v>0</v>
      </c>
      <c r="F134" s="3">
        <f t="shared" si="77"/>
        <v>5000</v>
      </c>
      <c r="G134" s="3">
        <f t="shared" si="77"/>
        <v>5000</v>
      </c>
    </row>
    <row r="135" spans="1:7">
      <c r="A135" s="69"/>
      <c r="B135" s="27"/>
      <c r="C135" s="5" t="s">
        <v>11</v>
      </c>
      <c r="D135" s="3">
        <f>SUM(D142+D152+D168)</f>
        <v>305600.90000000002</v>
      </c>
      <c r="E135" s="3">
        <f>SUM(E142+E152+E168)</f>
        <v>272444.59999999998</v>
      </c>
      <c r="F135" s="3">
        <f>SUM(F142+F152+F168)</f>
        <v>27100</v>
      </c>
      <c r="G135" s="3">
        <f>SUM(G142+G152+G168)</f>
        <v>299544.59999999998</v>
      </c>
    </row>
    <row r="136" spans="1:7">
      <c r="A136" s="69"/>
      <c r="B136" s="27"/>
      <c r="C136" s="5" t="s">
        <v>119</v>
      </c>
      <c r="D136" s="3">
        <f>SUM(D153)</f>
        <v>42000</v>
      </c>
      <c r="E136" s="3">
        <f t="shared" ref="E136:G136" si="78">SUM(E153)</f>
        <v>0</v>
      </c>
      <c r="F136" s="3">
        <f t="shared" si="78"/>
        <v>41760</v>
      </c>
      <c r="G136" s="3">
        <f t="shared" si="78"/>
        <v>41760</v>
      </c>
    </row>
    <row r="137" spans="1:7">
      <c r="A137" s="69"/>
      <c r="B137" s="27"/>
      <c r="C137" s="5" t="s">
        <v>14</v>
      </c>
      <c r="D137" s="3">
        <f>SUM(D143+D169)</f>
        <v>0</v>
      </c>
      <c r="E137" s="3">
        <f>SUM(E143+E169)</f>
        <v>0</v>
      </c>
      <c r="F137" s="3">
        <f>SUM(F143+F169)</f>
        <v>0</v>
      </c>
      <c r="G137" s="3">
        <f>SUM(G143+G169)</f>
        <v>0</v>
      </c>
    </row>
    <row r="138" spans="1:7">
      <c r="A138" s="69"/>
      <c r="B138" s="27"/>
      <c r="C138" s="5" t="s">
        <v>15</v>
      </c>
      <c r="D138" s="3">
        <f>SUM(D144+D154+D170)</f>
        <v>62609.1</v>
      </c>
      <c r="E138" s="3">
        <f>SUM(E144+E154+E170)</f>
        <v>37359.1</v>
      </c>
      <c r="F138" s="3">
        <f>SUM(F144+F154+F170)</f>
        <v>141333.29999999999</v>
      </c>
      <c r="G138" s="3">
        <f>SUM(G144+G154+G170)</f>
        <v>178692.4</v>
      </c>
    </row>
    <row r="139" spans="1:7" ht="30.75" customHeight="1">
      <c r="A139" s="65" t="s">
        <v>93</v>
      </c>
      <c r="B139" s="27"/>
      <c r="C139" s="4" t="s">
        <v>2</v>
      </c>
      <c r="D139" s="2">
        <f>SUM(D140:D144)</f>
        <v>30610</v>
      </c>
      <c r="E139" s="2">
        <f t="shared" ref="E139:G139" si="79">SUM(E140:E144)</f>
        <v>1860</v>
      </c>
      <c r="F139" s="2">
        <f t="shared" si="79"/>
        <v>47612</v>
      </c>
      <c r="G139" s="2">
        <f t="shared" si="79"/>
        <v>49472</v>
      </c>
    </row>
    <row r="140" spans="1:7">
      <c r="A140" s="69" t="s">
        <v>3</v>
      </c>
      <c r="B140" s="27"/>
      <c r="C140" s="5" t="s">
        <v>8</v>
      </c>
      <c r="D140" s="3">
        <f>SUM(D145)</f>
        <v>13500</v>
      </c>
      <c r="E140" s="3">
        <f t="shared" ref="E140:G140" si="80">SUM(E145)</f>
        <v>0</v>
      </c>
      <c r="F140" s="3">
        <f t="shared" si="80"/>
        <v>13500</v>
      </c>
      <c r="G140" s="3">
        <f t="shared" si="80"/>
        <v>13500</v>
      </c>
    </row>
    <row r="141" spans="1:7">
      <c r="A141" s="69"/>
      <c r="B141" s="27"/>
      <c r="C141" s="5" t="s">
        <v>10</v>
      </c>
      <c r="D141" s="3">
        <f>SUM(D146)</f>
        <v>0</v>
      </c>
      <c r="E141" s="3">
        <f t="shared" ref="E141:G141" si="81">SUM(E146)</f>
        <v>0</v>
      </c>
      <c r="F141" s="3">
        <f t="shared" si="81"/>
        <v>0</v>
      </c>
      <c r="G141" s="3">
        <f t="shared" si="81"/>
        <v>0</v>
      </c>
    </row>
    <row r="142" spans="1:7">
      <c r="A142" s="82"/>
      <c r="B142" s="27"/>
      <c r="C142" s="5" t="s">
        <v>11</v>
      </c>
      <c r="D142" s="3">
        <f>SUM(D147)</f>
        <v>10000</v>
      </c>
      <c r="E142" s="3">
        <f t="shared" ref="E142:G142" si="82">SUM(E147)</f>
        <v>0</v>
      </c>
      <c r="F142" s="3">
        <f t="shared" si="82"/>
        <v>12000</v>
      </c>
      <c r="G142" s="3">
        <f t="shared" si="82"/>
        <v>12000</v>
      </c>
    </row>
    <row r="143" spans="1:7">
      <c r="A143" s="82"/>
      <c r="B143" s="27"/>
      <c r="C143" s="5" t="s">
        <v>14</v>
      </c>
      <c r="D143" s="3">
        <v>0</v>
      </c>
      <c r="E143" s="3">
        <v>0</v>
      </c>
      <c r="F143" s="3">
        <v>0</v>
      </c>
      <c r="G143" s="3">
        <v>0</v>
      </c>
    </row>
    <row r="144" spans="1:7">
      <c r="A144" s="82"/>
      <c r="B144" s="27"/>
      <c r="C144" s="5" t="s">
        <v>15</v>
      </c>
      <c r="D144" s="3">
        <f>SUM(D148)</f>
        <v>7110</v>
      </c>
      <c r="E144" s="3">
        <f t="shared" ref="E144:G144" si="83">SUM(E148)</f>
        <v>1860</v>
      </c>
      <c r="F144" s="3">
        <f t="shared" si="83"/>
        <v>22112</v>
      </c>
      <c r="G144" s="3">
        <f t="shared" si="83"/>
        <v>23972</v>
      </c>
    </row>
    <row r="145" spans="1:7" ht="26.25" customHeight="1">
      <c r="A145" s="69" t="s">
        <v>138</v>
      </c>
      <c r="B145" s="27"/>
      <c r="C145" s="12" t="s">
        <v>139</v>
      </c>
      <c r="D145" s="6">
        <v>13500</v>
      </c>
      <c r="E145" s="6">
        <v>0</v>
      </c>
      <c r="F145" s="14">
        <v>13500</v>
      </c>
      <c r="G145" s="14">
        <f>SUM(E145+F145)</f>
        <v>13500</v>
      </c>
    </row>
    <row r="146" spans="1:7" ht="27" customHeight="1">
      <c r="A146" s="62" t="s">
        <v>42</v>
      </c>
      <c r="B146" s="27"/>
      <c r="C146" s="12" t="s">
        <v>61</v>
      </c>
      <c r="D146" s="6">
        <v>0</v>
      </c>
      <c r="E146" s="6">
        <v>0</v>
      </c>
      <c r="F146" s="14">
        <v>0</v>
      </c>
      <c r="G146" s="14">
        <f>SUM(E146+F146)</f>
        <v>0</v>
      </c>
    </row>
    <row r="147" spans="1:7">
      <c r="A147" s="62" t="s">
        <v>25</v>
      </c>
      <c r="B147" s="27"/>
      <c r="C147" s="12" t="s">
        <v>75</v>
      </c>
      <c r="D147" s="6">
        <v>10000</v>
      </c>
      <c r="E147" s="6">
        <v>0</v>
      </c>
      <c r="F147" s="14">
        <v>12000</v>
      </c>
      <c r="G147" s="14">
        <f t="shared" ref="G147:G148" si="84">SUM(E147+F147)</f>
        <v>12000</v>
      </c>
    </row>
    <row r="148" spans="1:7" ht="24">
      <c r="A148" s="62" t="s">
        <v>22</v>
      </c>
      <c r="B148" s="27"/>
      <c r="C148" s="12" t="s">
        <v>76</v>
      </c>
      <c r="D148" s="6">
        <v>7110</v>
      </c>
      <c r="E148" s="6">
        <v>1860</v>
      </c>
      <c r="F148" s="14">
        <f>5250+16862</f>
        <v>22112</v>
      </c>
      <c r="G148" s="14">
        <f t="shared" si="84"/>
        <v>23972</v>
      </c>
    </row>
    <row r="149" spans="1:7" ht="30">
      <c r="A149" s="65" t="s">
        <v>92</v>
      </c>
      <c r="B149" s="27"/>
      <c r="C149" s="4" t="s">
        <v>2</v>
      </c>
      <c r="D149" s="2">
        <f>SUM(D150:D154)</f>
        <v>859250</v>
      </c>
      <c r="E149" s="2">
        <f>SUM(E150:E154)</f>
        <v>509199.67999999993</v>
      </c>
      <c r="F149" s="2">
        <f>SUM(F150:F154)</f>
        <v>319725.32</v>
      </c>
      <c r="G149" s="2">
        <f>SUM(G150:G154)</f>
        <v>828925</v>
      </c>
    </row>
    <row r="150" spans="1:7">
      <c r="A150" s="69" t="s">
        <v>3</v>
      </c>
      <c r="B150" s="27"/>
      <c r="C150" s="5" t="s">
        <v>9</v>
      </c>
      <c r="D150" s="3">
        <f>SUM(D160)</f>
        <v>500000</v>
      </c>
      <c r="E150" s="3">
        <f t="shared" ref="E150:G150" si="85">SUM(E160)</f>
        <v>201255.98</v>
      </c>
      <c r="F150" s="3">
        <f t="shared" si="85"/>
        <v>178744.02000000002</v>
      </c>
      <c r="G150" s="3">
        <f t="shared" si="85"/>
        <v>380000</v>
      </c>
    </row>
    <row r="151" spans="1:7">
      <c r="A151" s="82"/>
      <c r="B151" s="27"/>
      <c r="C151" s="5" t="s">
        <v>10</v>
      </c>
      <c r="D151" s="3">
        <f>SUM(D155)</f>
        <v>1250</v>
      </c>
      <c r="E151" s="3">
        <f t="shared" ref="E151:G151" si="86">SUM(E155)</f>
        <v>0</v>
      </c>
      <c r="F151" s="3">
        <f t="shared" si="86"/>
        <v>0</v>
      </c>
      <c r="G151" s="3">
        <f t="shared" si="86"/>
        <v>0</v>
      </c>
    </row>
    <row r="152" spans="1:7">
      <c r="A152" s="82"/>
      <c r="B152" s="27"/>
      <c r="C152" s="5" t="s">
        <v>11</v>
      </c>
      <c r="D152" s="3">
        <f>SUM(D156+D159)</f>
        <v>280500.90000000002</v>
      </c>
      <c r="E152" s="3">
        <f t="shared" ref="E152:G152" si="87">SUM(E156+E159)</f>
        <v>272444.59999999998</v>
      </c>
      <c r="F152" s="3">
        <f t="shared" si="87"/>
        <v>0</v>
      </c>
      <c r="G152" s="3">
        <f t="shared" si="87"/>
        <v>272444.59999999998</v>
      </c>
    </row>
    <row r="153" spans="1:7">
      <c r="A153" s="82"/>
      <c r="B153" s="27"/>
      <c r="C153" s="5" t="s">
        <v>119</v>
      </c>
      <c r="D153" s="3">
        <f>SUM(D157)</f>
        <v>42000</v>
      </c>
      <c r="E153" s="3">
        <f t="shared" ref="E153:G153" si="88">SUM(E157)</f>
        <v>0</v>
      </c>
      <c r="F153" s="3">
        <f t="shared" si="88"/>
        <v>41760</v>
      </c>
      <c r="G153" s="3">
        <f t="shared" si="88"/>
        <v>41760</v>
      </c>
    </row>
    <row r="154" spans="1:7">
      <c r="A154" s="62"/>
      <c r="B154" s="27"/>
      <c r="C154" s="5" t="s">
        <v>15</v>
      </c>
      <c r="D154" s="3">
        <f>SUM(D158+D161)</f>
        <v>35499.1</v>
      </c>
      <c r="E154" s="3">
        <f t="shared" ref="E154:G154" si="89">SUM(E158+E161)</f>
        <v>35499.1</v>
      </c>
      <c r="F154" s="3">
        <f t="shared" si="89"/>
        <v>99221.3</v>
      </c>
      <c r="G154" s="3">
        <f t="shared" si="89"/>
        <v>134720.4</v>
      </c>
    </row>
    <row r="155" spans="1:7" ht="24">
      <c r="A155" s="62" t="s">
        <v>20</v>
      </c>
      <c r="B155" s="27"/>
      <c r="C155" s="7" t="s">
        <v>125</v>
      </c>
      <c r="D155" s="6">
        <v>1250</v>
      </c>
      <c r="E155" s="6">
        <v>0</v>
      </c>
      <c r="F155" s="14">
        <v>0</v>
      </c>
      <c r="G155" s="11">
        <f t="shared" ref="G155" si="90">SUM(E155:F155)</f>
        <v>0</v>
      </c>
    </row>
    <row r="156" spans="1:7">
      <c r="A156" s="62" t="s">
        <v>27</v>
      </c>
      <c r="B156" s="27"/>
      <c r="C156" s="7" t="s">
        <v>77</v>
      </c>
      <c r="D156" s="6">
        <v>180500.9</v>
      </c>
      <c r="E156" s="6">
        <v>172444.6</v>
      </c>
      <c r="F156" s="14">
        <v>0</v>
      </c>
      <c r="G156" s="14">
        <f>SUM(E156+F156)</f>
        <v>172444.6</v>
      </c>
    </row>
    <row r="157" spans="1:7">
      <c r="A157" s="62" t="s">
        <v>123</v>
      </c>
      <c r="B157" s="27"/>
      <c r="C157" s="7" t="s">
        <v>126</v>
      </c>
      <c r="D157" s="6">
        <v>42000</v>
      </c>
      <c r="E157" s="6">
        <v>0</v>
      </c>
      <c r="F157" s="14">
        <v>41760</v>
      </c>
      <c r="G157" s="14">
        <f>SUM(E157+F157)</f>
        <v>41760</v>
      </c>
    </row>
    <row r="158" spans="1:7" ht="24">
      <c r="A158" s="62" t="s">
        <v>22</v>
      </c>
      <c r="B158" s="27"/>
      <c r="C158" s="12" t="s">
        <v>141</v>
      </c>
      <c r="D158" s="6">
        <v>25499.1</v>
      </c>
      <c r="E158" s="6">
        <v>25499.1</v>
      </c>
      <c r="F158" s="14">
        <f>9546.3+30000</f>
        <v>39546.300000000003</v>
      </c>
      <c r="G158" s="14">
        <f t="shared" ref="G158" si="91">SUM(E158+F158)</f>
        <v>65045.4</v>
      </c>
    </row>
    <row r="159" spans="1:7">
      <c r="A159" s="62" t="s">
        <v>27</v>
      </c>
      <c r="B159" s="27"/>
      <c r="C159" s="7" t="s">
        <v>154</v>
      </c>
      <c r="D159" s="6">
        <v>100000</v>
      </c>
      <c r="E159" s="6">
        <v>100000</v>
      </c>
      <c r="F159" s="14">
        <v>0</v>
      </c>
      <c r="G159" s="14">
        <f t="shared" ref="G159:G161" si="92">SUM(E159+F159)</f>
        <v>100000</v>
      </c>
    </row>
    <row r="160" spans="1:7">
      <c r="A160" s="62" t="s">
        <v>19</v>
      </c>
      <c r="B160" s="27"/>
      <c r="C160" s="7" t="s">
        <v>107</v>
      </c>
      <c r="D160" s="6">
        <v>500000</v>
      </c>
      <c r="E160" s="14">
        <v>201255.98</v>
      </c>
      <c r="F160" s="14">
        <f>31105.29+147638.73</f>
        <v>178744.02000000002</v>
      </c>
      <c r="G160" s="14">
        <f t="shared" si="92"/>
        <v>380000</v>
      </c>
    </row>
    <row r="161" spans="1:8" ht="24">
      <c r="A161" s="62" t="s">
        <v>22</v>
      </c>
      <c r="B161" s="27"/>
      <c r="C161" s="7" t="s">
        <v>108</v>
      </c>
      <c r="D161" s="6">
        <v>10000</v>
      </c>
      <c r="E161" s="6">
        <v>10000</v>
      </c>
      <c r="F161" s="14">
        <v>59675</v>
      </c>
      <c r="G161" s="14">
        <f t="shared" si="92"/>
        <v>69675</v>
      </c>
    </row>
    <row r="162" spans="1:8" ht="44.25">
      <c r="A162" s="70" t="s">
        <v>94</v>
      </c>
      <c r="B162" s="27"/>
      <c r="C162" s="4" t="s">
        <v>2</v>
      </c>
      <c r="D162" s="2">
        <f>SUM(D163:D170)</f>
        <v>1857450</v>
      </c>
      <c r="E162" s="2">
        <f>SUM(E163:E170)</f>
        <v>806768.46</v>
      </c>
      <c r="F162" s="2">
        <f>SUM(F163:F170)</f>
        <v>509075.87</v>
      </c>
      <c r="G162" s="2">
        <f>SUM(G163:G170)</f>
        <v>1315844.33</v>
      </c>
      <c r="H162" s="21"/>
    </row>
    <row r="163" spans="1:8">
      <c r="A163" s="69" t="s">
        <v>3</v>
      </c>
      <c r="B163" s="27"/>
      <c r="C163" s="5" t="s">
        <v>4</v>
      </c>
      <c r="D163" s="3">
        <f>SUM(D171)+D173</f>
        <v>835784</v>
      </c>
      <c r="E163" s="3">
        <f t="shared" ref="E163:G163" si="93">SUM(E171)+E173</f>
        <v>480202.97</v>
      </c>
      <c r="F163" s="3">
        <f t="shared" si="93"/>
        <v>215606.81</v>
      </c>
      <c r="G163" s="3">
        <f t="shared" si="93"/>
        <v>695809.78</v>
      </c>
    </row>
    <row r="164" spans="1:8">
      <c r="A164" s="62"/>
      <c r="B164" s="27"/>
      <c r="C164" s="5" t="s">
        <v>6</v>
      </c>
      <c r="D164" s="3">
        <f>SUM(D172)+D174</f>
        <v>246666</v>
      </c>
      <c r="E164" s="3">
        <f>SUM(E172)+E174</f>
        <v>131529.46</v>
      </c>
      <c r="F164" s="3">
        <f>SUM(F172)+F174</f>
        <v>78605.09</v>
      </c>
      <c r="G164" s="3">
        <f>SUM(G172)+G174</f>
        <v>210134.55</v>
      </c>
    </row>
    <row r="165" spans="1:8">
      <c r="A165" s="62"/>
      <c r="B165" s="27"/>
      <c r="C165" s="5" t="s">
        <v>8</v>
      </c>
      <c r="D165" s="3">
        <f>SUM(D175)</f>
        <v>34900</v>
      </c>
      <c r="E165" s="3">
        <f t="shared" ref="E165:G165" si="94">SUM(E175)</f>
        <v>34900</v>
      </c>
      <c r="F165" s="3">
        <f t="shared" si="94"/>
        <v>34900</v>
      </c>
      <c r="G165" s="3">
        <f t="shared" si="94"/>
        <v>69800</v>
      </c>
    </row>
    <row r="166" spans="1:8">
      <c r="A166" s="62"/>
      <c r="B166" s="27"/>
      <c r="C166" s="5" t="s">
        <v>9</v>
      </c>
      <c r="D166" s="3">
        <f>SUM(D179)</f>
        <v>700000</v>
      </c>
      <c r="E166" s="3">
        <f>SUM(E179)</f>
        <v>160136.03</v>
      </c>
      <c r="F166" s="3">
        <f>SUM(F179)</f>
        <v>139863.97</v>
      </c>
      <c r="G166" s="3">
        <f>SUM(G179)</f>
        <v>300000</v>
      </c>
    </row>
    <row r="167" spans="1:8">
      <c r="A167" s="62"/>
      <c r="B167" s="27"/>
      <c r="C167" s="5" t="s">
        <v>10</v>
      </c>
      <c r="D167" s="3">
        <f>SUM(D176)</f>
        <v>5000</v>
      </c>
      <c r="E167" s="3">
        <f t="shared" ref="E167:G167" si="95">SUM(E176)</f>
        <v>0</v>
      </c>
      <c r="F167" s="3">
        <f t="shared" si="95"/>
        <v>5000</v>
      </c>
      <c r="G167" s="3">
        <f t="shared" si="95"/>
        <v>5000</v>
      </c>
    </row>
    <row r="168" spans="1:8">
      <c r="A168" s="62"/>
      <c r="B168" s="27"/>
      <c r="C168" s="5" t="s">
        <v>11</v>
      </c>
      <c r="D168" s="3">
        <f>SUM(D177)</f>
        <v>15100</v>
      </c>
      <c r="E168" s="3">
        <f t="shared" ref="E168:G168" si="96">SUM(E177)</f>
        <v>0</v>
      </c>
      <c r="F168" s="3">
        <f t="shared" si="96"/>
        <v>15100</v>
      </c>
      <c r="G168" s="3">
        <f t="shared" si="96"/>
        <v>15100</v>
      </c>
    </row>
    <row r="169" spans="1:8">
      <c r="A169" s="62"/>
      <c r="B169" s="27"/>
      <c r="C169" s="5" t="s">
        <v>14</v>
      </c>
      <c r="D169" s="3">
        <v>0</v>
      </c>
      <c r="E169" s="3">
        <v>0</v>
      </c>
      <c r="F169" s="16">
        <v>0</v>
      </c>
      <c r="G169" s="16">
        <v>0</v>
      </c>
    </row>
    <row r="170" spans="1:8">
      <c r="A170" s="62"/>
      <c r="B170" s="27"/>
      <c r="C170" s="5" t="s">
        <v>15</v>
      </c>
      <c r="D170" s="3">
        <f>SUM(D178)</f>
        <v>20000</v>
      </c>
      <c r="E170" s="3">
        <f t="shared" ref="E170:G170" si="97">SUM(E178)</f>
        <v>0</v>
      </c>
      <c r="F170" s="3">
        <f t="shared" si="97"/>
        <v>20000</v>
      </c>
      <c r="G170" s="3">
        <f t="shared" si="97"/>
        <v>20000</v>
      </c>
    </row>
    <row r="171" spans="1:8">
      <c r="A171" s="62" t="s">
        <v>16</v>
      </c>
      <c r="B171" s="27"/>
      <c r="C171" s="7" t="s">
        <v>62</v>
      </c>
      <c r="D171" s="6">
        <v>727604</v>
      </c>
      <c r="E171" s="6">
        <v>428620.97</v>
      </c>
      <c r="F171" s="14">
        <f>11339+175524.81</f>
        <v>186863.81</v>
      </c>
      <c r="G171" s="14">
        <f>SUM(E171+F171)</f>
        <v>615484.78</v>
      </c>
      <c r="H171" s="21"/>
    </row>
    <row r="172" spans="1:8">
      <c r="A172" s="62" t="s">
        <v>17</v>
      </c>
      <c r="B172" s="27"/>
      <c r="C172" s="7" t="s">
        <v>63</v>
      </c>
      <c r="D172" s="6">
        <v>213996</v>
      </c>
      <c r="E172" s="6">
        <v>116352.01</v>
      </c>
      <c r="F172" s="14">
        <v>69524.39</v>
      </c>
      <c r="G172" s="14">
        <f>SUM(E172+F172)</f>
        <v>185876.4</v>
      </c>
      <c r="H172" s="21"/>
    </row>
    <row r="173" spans="1:8" ht="15.75">
      <c r="A173" s="62" t="s">
        <v>16</v>
      </c>
      <c r="B173" s="27"/>
      <c r="C173" s="7" t="s">
        <v>127</v>
      </c>
      <c r="D173" s="6">
        <v>108180</v>
      </c>
      <c r="E173" s="6">
        <v>51582</v>
      </c>
      <c r="F173" s="14">
        <f>3543+25200</f>
        <v>28743</v>
      </c>
      <c r="G173" s="14">
        <f t="shared" ref="G173:G177" si="98">SUM(E173+F173)</f>
        <v>80325</v>
      </c>
      <c r="H173" s="21"/>
    </row>
    <row r="174" spans="1:8" ht="15.75">
      <c r="A174" s="62" t="s">
        <v>17</v>
      </c>
      <c r="B174" s="27"/>
      <c r="C174" s="7" t="s">
        <v>128</v>
      </c>
      <c r="D174" s="6">
        <v>32670</v>
      </c>
      <c r="E174" s="6">
        <v>15177.45</v>
      </c>
      <c r="F174" s="14">
        <v>9080.7000000000007</v>
      </c>
      <c r="G174" s="14">
        <f t="shared" si="98"/>
        <v>24258.15</v>
      </c>
      <c r="H174" s="21"/>
    </row>
    <row r="175" spans="1:8">
      <c r="A175" s="62"/>
      <c r="B175" s="27"/>
      <c r="C175" s="7" t="s">
        <v>155</v>
      </c>
      <c r="D175" s="6">
        <v>34900</v>
      </c>
      <c r="E175" s="6">
        <v>34900</v>
      </c>
      <c r="F175" s="14">
        <v>34900</v>
      </c>
      <c r="G175" s="14">
        <f t="shared" ref="G175" si="99">SUM(E175+F175)</f>
        <v>69800</v>
      </c>
    </row>
    <row r="176" spans="1:8">
      <c r="A176" s="62"/>
      <c r="B176" s="27"/>
      <c r="C176" s="7" t="s">
        <v>156</v>
      </c>
      <c r="D176" s="6">
        <v>5000</v>
      </c>
      <c r="E176" s="6">
        <v>0</v>
      </c>
      <c r="F176" s="14">
        <v>5000</v>
      </c>
      <c r="G176" s="14">
        <f t="shared" si="98"/>
        <v>5000</v>
      </c>
    </row>
    <row r="177" spans="1:7">
      <c r="A177" s="62" t="s">
        <v>27</v>
      </c>
      <c r="B177" s="27"/>
      <c r="C177" s="7" t="s">
        <v>140</v>
      </c>
      <c r="D177" s="6">
        <v>15100</v>
      </c>
      <c r="E177" s="6">
        <v>0</v>
      </c>
      <c r="F177" s="14">
        <v>15100</v>
      </c>
      <c r="G177" s="14">
        <f t="shared" si="98"/>
        <v>15100</v>
      </c>
    </row>
    <row r="178" spans="1:7">
      <c r="A178" s="62"/>
      <c r="B178" s="27"/>
      <c r="C178" s="7" t="s">
        <v>157</v>
      </c>
      <c r="D178" s="6">
        <v>20000</v>
      </c>
      <c r="E178" s="6">
        <v>0</v>
      </c>
      <c r="F178" s="14">
        <v>20000</v>
      </c>
      <c r="G178" s="14">
        <f t="shared" ref="G178" si="100">SUM(E178+F178)</f>
        <v>20000</v>
      </c>
    </row>
    <row r="179" spans="1:7">
      <c r="A179" s="62" t="s">
        <v>19</v>
      </c>
      <c r="B179" s="27"/>
      <c r="C179" s="7" t="s">
        <v>129</v>
      </c>
      <c r="D179" s="6">
        <v>700000</v>
      </c>
      <c r="E179" s="6">
        <v>160136.03</v>
      </c>
      <c r="F179" s="14">
        <f>30669.9+109194.07</f>
        <v>139863.97</v>
      </c>
      <c r="G179" s="14">
        <f t="shared" ref="G179" si="101">SUM(E179+F179)</f>
        <v>300000</v>
      </c>
    </row>
    <row r="180" spans="1:7" ht="31.5" customHeight="1">
      <c r="A180" s="66" t="s">
        <v>28</v>
      </c>
      <c r="B180" s="27"/>
      <c r="C180" s="13" t="s">
        <v>2</v>
      </c>
      <c r="D180" s="9">
        <f>SUM(D181:D181)</f>
        <v>119300</v>
      </c>
      <c r="E180" s="9">
        <f>SUM(E181:E181)</f>
        <v>119300</v>
      </c>
      <c r="F180" s="9">
        <f>SUM(F181:F181)</f>
        <v>0</v>
      </c>
      <c r="G180" s="9">
        <f>SUM(G181:G181)</f>
        <v>119300</v>
      </c>
    </row>
    <row r="181" spans="1:7">
      <c r="A181" s="62"/>
      <c r="B181" s="27"/>
      <c r="C181" s="5" t="s">
        <v>13</v>
      </c>
      <c r="D181" s="16">
        <f>SUM(D183)</f>
        <v>119300</v>
      </c>
      <c r="E181" s="16">
        <f t="shared" ref="E181:G181" si="102">SUM(E183)</f>
        <v>119300</v>
      </c>
      <c r="F181" s="16">
        <f t="shared" si="102"/>
        <v>0</v>
      </c>
      <c r="G181" s="16">
        <f t="shared" si="102"/>
        <v>119300</v>
      </c>
    </row>
    <row r="182" spans="1:7" ht="30">
      <c r="A182" s="65" t="s">
        <v>95</v>
      </c>
      <c r="B182" s="27"/>
      <c r="C182" s="4" t="s">
        <v>2</v>
      </c>
      <c r="D182" s="2">
        <f>SUM(D183:D183)</f>
        <v>119300</v>
      </c>
      <c r="E182" s="2">
        <f>SUM(E183:E183)</f>
        <v>119300</v>
      </c>
      <c r="F182" s="2">
        <f>SUM(F183:F183)</f>
        <v>0</v>
      </c>
      <c r="G182" s="2">
        <f>SUM(G183:G183)</f>
        <v>119300</v>
      </c>
    </row>
    <row r="183" spans="1:7">
      <c r="A183" s="71"/>
      <c r="B183" s="27"/>
      <c r="C183" s="5" t="s">
        <v>13</v>
      </c>
      <c r="D183" s="3">
        <f>SUM(D184)</f>
        <v>119300</v>
      </c>
      <c r="E183" s="3">
        <f t="shared" ref="E183:G183" si="103">SUM(E184)</f>
        <v>119300</v>
      </c>
      <c r="F183" s="3">
        <f t="shared" si="103"/>
        <v>0</v>
      </c>
      <c r="G183" s="3">
        <f t="shared" si="103"/>
        <v>119300</v>
      </c>
    </row>
    <row r="184" spans="1:7" ht="36">
      <c r="A184" s="64" t="s">
        <v>24</v>
      </c>
      <c r="B184" s="27"/>
      <c r="C184" s="7" t="s">
        <v>64</v>
      </c>
      <c r="D184" s="6">
        <v>119300</v>
      </c>
      <c r="E184" s="6">
        <v>119300</v>
      </c>
      <c r="F184" s="14">
        <v>0</v>
      </c>
      <c r="G184" s="14">
        <f>SUM(E184+F184)</f>
        <v>119300</v>
      </c>
    </row>
    <row r="185" spans="1:7" ht="31.5" customHeight="1">
      <c r="A185" s="66" t="s">
        <v>130</v>
      </c>
      <c r="B185" s="27"/>
      <c r="C185" s="13" t="s">
        <v>2</v>
      </c>
      <c r="D185" s="9">
        <f>SUM(D186:D186)</f>
        <v>6377.1</v>
      </c>
      <c r="E185" s="9">
        <f>SUM(E186:E186)</f>
        <v>6377.1</v>
      </c>
      <c r="F185" s="9">
        <f>SUM(F186:F186)</f>
        <v>0</v>
      </c>
      <c r="G185" s="9">
        <f>SUM(G186:G186)</f>
        <v>6377.1</v>
      </c>
    </row>
    <row r="186" spans="1:7">
      <c r="A186" s="62"/>
      <c r="B186" s="27"/>
      <c r="C186" s="5" t="s">
        <v>11</v>
      </c>
      <c r="D186" s="16">
        <f>SUM(D188)</f>
        <v>6377.1</v>
      </c>
      <c r="E186" s="16">
        <f t="shared" ref="E186:G186" si="104">SUM(E188)</f>
        <v>6377.1</v>
      </c>
      <c r="F186" s="16">
        <f t="shared" si="104"/>
        <v>0</v>
      </c>
      <c r="G186" s="16">
        <f t="shared" si="104"/>
        <v>6377.1</v>
      </c>
    </row>
    <row r="187" spans="1:7" ht="45" customHeight="1">
      <c r="A187" s="65" t="s">
        <v>131</v>
      </c>
      <c r="B187" s="27"/>
      <c r="C187" s="4" t="s">
        <v>2</v>
      </c>
      <c r="D187" s="2">
        <f>SUM(D188:D188)</f>
        <v>6377.1</v>
      </c>
      <c r="E187" s="2">
        <f>SUM(E188:E188)</f>
        <v>6377.1</v>
      </c>
      <c r="F187" s="2">
        <f>SUM(F188:F188)</f>
        <v>0</v>
      </c>
      <c r="G187" s="2">
        <f>SUM(G188:G188)</f>
        <v>6377.1</v>
      </c>
    </row>
    <row r="188" spans="1:7">
      <c r="A188" s="71"/>
      <c r="B188" s="27"/>
      <c r="C188" s="5" t="s">
        <v>11</v>
      </c>
      <c r="D188" s="3">
        <f>SUM(D189)</f>
        <v>6377.1</v>
      </c>
      <c r="E188" s="3">
        <f t="shared" ref="E188:G188" si="105">SUM(E189)</f>
        <v>6377.1</v>
      </c>
      <c r="F188" s="3">
        <f t="shared" si="105"/>
        <v>0</v>
      </c>
      <c r="G188" s="3">
        <f t="shared" si="105"/>
        <v>6377.1</v>
      </c>
    </row>
    <row r="189" spans="1:7" ht="15.75">
      <c r="A189" s="64" t="s">
        <v>27</v>
      </c>
      <c r="B189" s="27"/>
      <c r="C189" s="7" t="s">
        <v>132</v>
      </c>
      <c r="D189" s="6">
        <v>6377.1</v>
      </c>
      <c r="E189" s="6">
        <v>6377.1</v>
      </c>
      <c r="F189" s="14">
        <v>0</v>
      </c>
      <c r="G189" s="14">
        <f>SUM(E189+F189)</f>
        <v>6377.1</v>
      </c>
    </row>
    <row r="190" spans="1:7" ht="45.75">
      <c r="A190" s="72" t="s">
        <v>99</v>
      </c>
      <c r="B190" s="27"/>
      <c r="C190" s="13" t="s">
        <v>2</v>
      </c>
      <c r="D190" s="9">
        <f t="shared" ref="D190:G191" si="106">SUM(D191)</f>
        <v>53322</v>
      </c>
      <c r="E190" s="9">
        <f t="shared" si="106"/>
        <v>39991.5</v>
      </c>
      <c r="F190" s="9">
        <f t="shared" si="106"/>
        <v>13330.5</v>
      </c>
      <c r="G190" s="9">
        <f t="shared" si="106"/>
        <v>53322</v>
      </c>
    </row>
    <row r="191" spans="1:7">
      <c r="A191" s="69" t="s">
        <v>3</v>
      </c>
      <c r="B191" s="27"/>
      <c r="C191" s="10" t="s">
        <v>133</v>
      </c>
      <c r="D191" s="18">
        <f t="shared" si="106"/>
        <v>53322</v>
      </c>
      <c r="E191" s="18">
        <f t="shared" si="106"/>
        <v>39991.5</v>
      </c>
      <c r="F191" s="18">
        <f t="shared" si="106"/>
        <v>13330.5</v>
      </c>
      <c r="G191" s="6">
        <f t="shared" si="106"/>
        <v>53322</v>
      </c>
    </row>
    <row r="192" spans="1:7">
      <c r="A192" s="82"/>
      <c r="B192" s="27"/>
      <c r="C192" s="12" t="s">
        <v>100</v>
      </c>
      <c r="D192" s="18">
        <v>53322</v>
      </c>
      <c r="E192" s="18">
        <v>39991.5</v>
      </c>
      <c r="F192" s="6">
        <v>13330.5</v>
      </c>
      <c r="G192" s="6">
        <f>SUM(E192+F192)</f>
        <v>53322</v>
      </c>
    </row>
    <row r="193" spans="1:7" ht="15.75">
      <c r="A193" s="86" t="s">
        <v>29</v>
      </c>
      <c r="B193" s="27"/>
      <c r="C193" s="56"/>
      <c r="D193" s="43">
        <f>SUM(D7+D84+D94+D119+D129+D180+D185+D190)</f>
        <v>10677685.450000001</v>
      </c>
      <c r="E193" s="43">
        <f>SUM(E7+E84+E94+E119+E129+E180+E185+E190)</f>
        <v>6259217.6699999999</v>
      </c>
      <c r="F193" s="89">
        <f>SUM(F7+F84+F94+F119+F129+F180+F185+F190)</f>
        <v>3631014.5399999996</v>
      </c>
      <c r="G193" s="89">
        <f>SUM(G7+G84+G94+G119+G129+G180+G185+G190)</f>
        <v>9890232.209999999</v>
      </c>
    </row>
    <row r="194" spans="1:7">
      <c r="A194" s="87" t="s">
        <v>3</v>
      </c>
      <c r="B194" s="25"/>
      <c r="C194" s="5" t="s">
        <v>4</v>
      </c>
      <c r="D194" s="3">
        <f>SUM(D8+D86+D130)</f>
        <v>5024879.9800000004</v>
      </c>
      <c r="E194" s="3">
        <f>SUM(E8+E86+E130)</f>
        <v>3353098.3</v>
      </c>
      <c r="F194" s="3">
        <f>SUM(F8+F86+F130)</f>
        <v>1370654.9799999997</v>
      </c>
      <c r="G194" s="3">
        <f>SUM(G8+G86+G130)</f>
        <v>4723753.28</v>
      </c>
    </row>
    <row r="195" spans="1:7" ht="15.75">
      <c r="A195" s="87"/>
      <c r="B195" s="25"/>
      <c r="C195" s="5" t="s">
        <v>5</v>
      </c>
      <c r="D195" s="3"/>
      <c r="E195" s="3"/>
      <c r="F195" s="3">
        <v>0</v>
      </c>
      <c r="G195" s="2">
        <f t="shared" ref="G195:G209" si="107">SUM(E195:F195)</f>
        <v>0</v>
      </c>
    </row>
    <row r="196" spans="1:7">
      <c r="A196" s="73"/>
      <c r="B196" s="27"/>
      <c r="C196" s="5" t="s">
        <v>6</v>
      </c>
      <c r="D196" s="3">
        <f>SUM(D9+D87+D131)</f>
        <v>1513698.35</v>
      </c>
      <c r="E196" s="3">
        <f>SUM(E9+E87+E131)</f>
        <v>965927.21000000008</v>
      </c>
      <c r="F196" s="3">
        <f>SUM(F9+F87+F131)</f>
        <v>462351.74</v>
      </c>
      <c r="G196" s="3">
        <f>SUM(G9+G87+G131)</f>
        <v>1428278.9500000002</v>
      </c>
    </row>
    <row r="197" spans="1:7">
      <c r="A197" s="73"/>
      <c r="B197" s="27"/>
      <c r="C197" s="5" t="s">
        <v>7</v>
      </c>
      <c r="D197" s="3">
        <f>SUM(D10)</f>
        <v>124875</v>
      </c>
      <c r="E197" s="3">
        <f t="shared" ref="E197:G197" si="108">SUM(E10)</f>
        <v>73600.850000000006</v>
      </c>
      <c r="F197" s="3">
        <f t="shared" si="108"/>
        <v>34394.480000000003</v>
      </c>
      <c r="G197" s="3">
        <f t="shared" si="108"/>
        <v>107995.33000000002</v>
      </c>
    </row>
    <row r="198" spans="1:7">
      <c r="A198" s="73"/>
      <c r="B198" s="27"/>
      <c r="C198" s="5" t="s">
        <v>8</v>
      </c>
      <c r="D198" s="3">
        <f>SUM(D121+D132)</f>
        <v>72400</v>
      </c>
      <c r="E198" s="3">
        <f t="shared" ref="E198:G198" si="109">SUM(E121+E132)</f>
        <v>58900</v>
      </c>
      <c r="F198" s="3">
        <f t="shared" si="109"/>
        <v>48400</v>
      </c>
      <c r="G198" s="3">
        <f t="shared" si="109"/>
        <v>107300</v>
      </c>
    </row>
    <row r="199" spans="1:7">
      <c r="A199" s="73"/>
      <c r="B199" s="27"/>
      <c r="C199" s="5" t="s">
        <v>9</v>
      </c>
      <c r="D199" s="3">
        <f>SUM(D12+D133)</f>
        <v>1648187.3599999999</v>
      </c>
      <c r="E199" s="3">
        <f>SUM(E12+E133)</f>
        <v>609192.66999999993</v>
      </c>
      <c r="F199" s="3">
        <f>SUM(F12+F133)</f>
        <v>498994.69</v>
      </c>
      <c r="G199" s="3">
        <f>SUM(G12+G133)</f>
        <v>1108187.3599999999</v>
      </c>
    </row>
    <row r="200" spans="1:7">
      <c r="A200" s="73"/>
      <c r="B200" s="27"/>
      <c r="C200" s="5" t="s">
        <v>10</v>
      </c>
      <c r="D200" s="3">
        <f>SUM(D13+D88+D95+D122+D134)</f>
        <v>605256.32999999996</v>
      </c>
      <c r="E200" s="3">
        <f>SUM(E13+E88+E95+E122+E134)</f>
        <v>282962.20999999996</v>
      </c>
      <c r="F200" s="3">
        <f>SUM(F13+F88+F95+F122+F134)</f>
        <v>321976.27999999997</v>
      </c>
      <c r="G200" s="3">
        <f>SUM(G13+G88+G95+G122+G134)</f>
        <v>604938.48999999987</v>
      </c>
    </row>
    <row r="201" spans="1:7">
      <c r="A201" s="73"/>
      <c r="B201" s="27"/>
      <c r="C201" s="5" t="s">
        <v>11</v>
      </c>
      <c r="D201" s="3">
        <f>SUM(D14+D96+D123+D135+D188)</f>
        <v>815856.1</v>
      </c>
      <c r="E201" s="3">
        <f>SUM(E14+E96+E123+E135+E188)</f>
        <v>383889.66</v>
      </c>
      <c r="F201" s="3">
        <f>SUM(F14+F96+F123+F135+F188)</f>
        <v>414736.14</v>
      </c>
      <c r="G201" s="3">
        <f>SUM(G14+G96+G123+G135+G188)</f>
        <v>798625.79999999993</v>
      </c>
    </row>
    <row r="202" spans="1:7">
      <c r="A202" s="73"/>
      <c r="B202" s="27"/>
      <c r="C202" s="5" t="s">
        <v>119</v>
      </c>
      <c r="D202" s="3">
        <f>SUM(D15+D136)</f>
        <v>48463.86</v>
      </c>
      <c r="E202" s="3">
        <f>SUM(E15+E136)</f>
        <v>6463.86</v>
      </c>
      <c r="F202" s="3">
        <f>SUM(F15+F136)</f>
        <v>41760</v>
      </c>
      <c r="G202" s="3">
        <f>SUM(G15+G136)</f>
        <v>48223.86</v>
      </c>
    </row>
    <row r="203" spans="1:7">
      <c r="A203" s="73"/>
      <c r="B203" s="27"/>
      <c r="C203" s="5" t="s">
        <v>13</v>
      </c>
      <c r="D203" s="3">
        <f>SUM(D18+D181)</f>
        <v>120900</v>
      </c>
      <c r="E203" s="3">
        <f>SUM(E18+E181)</f>
        <v>120900</v>
      </c>
      <c r="F203" s="3">
        <f>SUM(F18+F181)</f>
        <v>0</v>
      </c>
      <c r="G203" s="3">
        <f>SUM(G18+G181)</f>
        <v>120900</v>
      </c>
    </row>
    <row r="204" spans="1:7">
      <c r="A204" s="73"/>
      <c r="B204" s="27"/>
      <c r="C204" s="5" t="s">
        <v>133</v>
      </c>
      <c r="D204" s="3">
        <f>SUM(D191)</f>
        <v>53322</v>
      </c>
      <c r="E204" s="3">
        <f t="shared" ref="E204:G204" si="110">SUM(E191)</f>
        <v>39991.5</v>
      </c>
      <c r="F204" s="3">
        <f t="shared" si="110"/>
        <v>13330.5</v>
      </c>
      <c r="G204" s="3">
        <f t="shared" si="110"/>
        <v>53322</v>
      </c>
    </row>
    <row r="205" spans="1:7">
      <c r="A205" s="73"/>
      <c r="B205" s="27"/>
      <c r="C205" s="5" t="s">
        <v>115</v>
      </c>
      <c r="D205" s="3">
        <f>SUM(D16)</f>
        <v>5647.26</v>
      </c>
      <c r="E205" s="3">
        <f t="shared" ref="E205:G205" si="111">SUM(E16)</f>
        <v>5647.26</v>
      </c>
      <c r="F205" s="3">
        <f t="shared" si="111"/>
        <v>0</v>
      </c>
      <c r="G205" s="3">
        <f t="shared" si="111"/>
        <v>5647.26</v>
      </c>
    </row>
    <row r="206" spans="1:7">
      <c r="A206" s="73"/>
      <c r="B206" s="27"/>
      <c r="C206" s="5" t="s">
        <v>12</v>
      </c>
      <c r="D206" s="3">
        <f>SUM(D17)</f>
        <v>129490</v>
      </c>
      <c r="E206" s="3">
        <f t="shared" ref="E206:G206" si="112">SUM(E17)</f>
        <v>120665</v>
      </c>
      <c r="F206" s="3">
        <f t="shared" si="112"/>
        <v>0</v>
      </c>
      <c r="G206" s="3">
        <f t="shared" si="112"/>
        <v>120665</v>
      </c>
    </row>
    <row r="207" spans="1:7">
      <c r="A207" s="73"/>
      <c r="B207" s="27"/>
      <c r="C207" s="5" t="s">
        <v>14</v>
      </c>
      <c r="D207" s="3">
        <f>SUM(D19+D137)</f>
        <v>0</v>
      </c>
      <c r="E207" s="3">
        <f>SUM(E19+E137)</f>
        <v>0</v>
      </c>
      <c r="F207" s="3">
        <f>SUM(F19+F137)</f>
        <v>0</v>
      </c>
      <c r="G207" s="3">
        <f>SUM(G19+G137)</f>
        <v>0</v>
      </c>
    </row>
    <row r="208" spans="1:7">
      <c r="A208" s="73"/>
      <c r="B208" s="27"/>
      <c r="C208" s="5" t="s">
        <v>15</v>
      </c>
      <c r="D208" s="3">
        <f>SUM(D20+D89+D97+D124+D138)</f>
        <v>514709.20999999996</v>
      </c>
      <c r="E208" s="3">
        <f>SUM(E20+E89+E97+E124+E138)</f>
        <v>237979.15</v>
      </c>
      <c r="F208" s="3">
        <f>SUM(F20+F89+F97+F124+F138)</f>
        <v>424415.73</v>
      </c>
      <c r="G208" s="3">
        <f>SUM(G20+G89+G97+G124+G138)</f>
        <v>662394.88</v>
      </c>
    </row>
    <row r="209" spans="1:8" ht="15.75">
      <c r="A209" s="74"/>
      <c r="B209" s="27"/>
      <c r="C209" s="51"/>
      <c r="D209" s="44"/>
      <c r="E209" s="44"/>
      <c r="F209" s="44"/>
      <c r="G209" s="2">
        <f t="shared" si="107"/>
        <v>0</v>
      </c>
    </row>
    <row r="210" spans="1:8">
      <c r="A210" s="75"/>
      <c r="B210" s="27"/>
      <c r="C210" s="52"/>
      <c r="D210" s="45">
        <f>SUM(D194:D208)</f>
        <v>10677685.449999999</v>
      </c>
      <c r="E210" s="45">
        <f t="shared" ref="E210:G210" si="113">SUM(E194:E208)</f>
        <v>6259217.6699999999</v>
      </c>
      <c r="F210" s="45">
        <f t="shared" si="113"/>
        <v>3631014.5399999996</v>
      </c>
      <c r="G210" s="45">
        <f t="shared" si="113"/>
        <v>9890232.2100000009</v>
      </c>
      <c r="H210" s="21"/>
    </row>
    <row r="211" spans="1:8" hidden="1">
      <c r="A211" s="74" t="s">
        <v>30</v>
      </c>
      <c r="B211" s="27"/>
      <c r="C211" s="53" t="s">
        <v>31</v>
      </c>
      <c r="D211" s="46" t="e">
        <f>SUM(#REF!)</f>
        <v>#REF!</v>
      </c>
      <c r="E211" s="46" t="e">
        <f>SUM(#REF!)</f>
        <v>#REF!</v>
      </c>
      <c r="F211" s="37"/>
      <c r="G211" s="37" t="e">
        <f>SUM(#REF!)</f>
        <v>#REF!</v>
      </c>
    </row>
    <row r="212" spans="1:8" hidden="1">
      <c r="A212" s="76"/>
      <c r="B212" s="30"/>
      <c r="C212" s="53" t="s">
        <v>32</v>
      </c>
      <c r="D212" s="46" t="e">
        <f>SUM(#REF!)</f>
        <v>#REF!</v>
      </c>
      <c r="E212" s="46" t="e">
        <f>SUM(#REF!)</f>
        <v>#REF!</v>
      </c>
      <c r="F212" s="37"/>
      <c r="G212" s="37" t="e">
        <f>SUM(#REF!)</f>
        <v>#REF!</v>
      </c>
    </row>
    <row r="213" spans="1:8" hidden="1">
      <c r="A213" s="76"/>
      <c r="B213" s="30"/>
      <c r="C213" s="53" t="s">
        <v>33</v>
      </c>
      <c r="D213" s="46">
        <f>SUM(D63)</f>
        <v>1600</v>
      </c>
      <c r="E213" s="46">
        <f>SUM(E63)</f>
        <v>1600</v>
      </c>
      <c r="F213" s="37"/>
      <c r="G213" s="37">
        <f>SUM(G63)</f>
        <v>1600</v>
      </c>
    </row>
    <row r="214" spans="1:8" hidden="1">
      <c r="A214" s="76"/>
      <c r="B214" s="30"/>
      <c r="C214" s="53" t="s">
        <v>34</v>
      </c>
      <c r="D214" s="46">
        <f>SUM(D64)</f>
        <v>1600</v>
      </c>
      <c r="E214" s="46">
        <f>SUM(E64)</f>
        <v>1600</v>
      </c>
      <c r="F214" s="37"/>
      <c r="G214" s="37">
        <f>SUM(G64)</f>
        <v>1600</v>
      </c>
    </row>
    <row r="215" spans="1:8" hidden="1">
      <c r="A215" s="76"/>
      <c r="B215" s="30"/>
      <c r="C215" s="53" t="s">
        <v>35</v>
      </c>
      <c r="D215" s="46" t="e">
        <f>SUM(#REF!+#REF!+#REF!)</f>
        <v>#REF!</v>
      </c>
      <c r="E215" s="46" t="e">
        <f>SUM(#REF!+#REF!+#REF!)</f>
        <v>#REF!</v>
      </c>
      <c r="F215" s="37"/>
      <c r="G215" s="37" t="e">
        <f>SUM(#REF!+#REF!+#REF!)</f>
        <v>#REF!</v>
      </c>
    </row>
    <row r="216" spans="1:8" hidden="1">
      <c r="A216" s="76"/>
      <c r="B216" s="30"/>
      <c r="C216" s="53" t="s">
        <v>36</v>
      </c>
      <c r="D216" s="47" t="e">
        <f>SUM(#REF!+#REF!+#REF!)</f>
        <v>#REF!</v>
      </c>
      <c r="E216" s="47" t="e">
        <f>SUM(#REF!+#REF!+#REF!)</f>
        <v>#REF!</v>
      </c>
      <c r="F216" s="38"/>
      <c r="G216" s="38" t="e">
        <f>SUM(#REF!+#REF!+#REF!)</f>
        <v>#REF!</v>
      </c>
    </row>
    <row r="217" spans="1:8" hidden="1">
      <c r="A217" s="76"/>
      <c r="B217" s="30"/>
      <c r="C217" s="57" t="s">
        <v>37</v>
      </c>
      <c r="D217" s="47"/>
      <c r="E217" s="47"/>
      <c r="F217" s="38"/>
      <c r="G217" s="38"/>
    </row>
    <row r="218" spans="1:8" hidden="1">
      <c r="A218" s="76"/>
      <c r="B218" s="30"/>
      <c r="C218" s="57" t="s">
        <v>38</v>
      </c>
      <c r="D218" s="47"/>
      <c r="E218" s="47"/>
      <c r="F218" s="38"/>
      <c r="G218" s="38"/>
    </row>
    <row r="219" spans="1:8" hidden="1">
      <c r="A219" s="76"/>
      <c r="B219" s="30"/>
      <c r="C219" s="57" t="s">
        <v>39</v>
      </c>
      <c r="D219" s="47"/>
      <c r="E219" s="47"/>
      <c r="F219" s="38"/>
      <c r="G219" s="38"/>
    </row>
    <row r="220" spans="1:8" hidden="1">
      <c r="A220" s="76"/>
      <c r="B220" s="30"/>
      <c r="C220" s="7"/>
      <c r="D220" s="6"/>
      <c r="E220" s="6"/>
      <c r="F220" s="33"/>
      <c r="G220" s="33"/>
    </row>
    <row r="221" spans="1:8" hidden="1">
      <c r="A221" s="76"/>
      <c r="B221" s="30"/>
      <c r="C221" s="7"/>
      <c r="D221" s="6"/>
      <c r="E221" s="6"/>
      <c r="F221" s="33"/>
      <c r="G221" s="33"/>
    </row>
    <row r="222" spans="1:8" ht="31.5" hidden="1">
      <c r="A222" s="77" t="s">
        <v>40</v>
      </c>
      <c r="B222" s="30"/>
      <c r="C222" s="7"/>
      <c r="D222" s="2">
        <f>SUM([1]дох.10!D165-[1]рас.10!D300)</f>
        <v>0</v>
      </c>
      <c r="E222" s="2">
        <f>SUM([1]дох.10!J165-[1]рас.10!I300)</f>
        <v>0</v>
      </c>
      <c r="F222" s="34"/>
      <c r="G222" s="34">
        <f>SUM([1]дох.10!K165-[1]рас.10!K300)</f>
        <v>0</v>
      </c>
    </row>
    <row r="223" spans="1:8" hidden="1">
      <c r="A223" s="76"/>
      <c r="B223" s="30"/>
      <c r="C223" s="7"/>
      <c r="D223" s="48"/>
      <c r="E223" s="6"/>
      <c r="F223" s="33"/>
      <c r="G223" s="33"/>
    </row>
    <row r="224" spans="1:8" hidden="1">
      <c r="A224" s="76"/>
      <c r="B224" s="30"/>
      <c r="C224" s="7"/>
      <c r="D224" s="6"/>
      <c r="E224" s="6"/>
      <c r="F224" s="33"/>
      <c r="G224" s="33"/>
    </row>
    <row r="225" spans="1:7" ht="15.75" hidden="1">
      <c r="A225" s="78"/>
      <c r="B225" s="31"/>
      <c r="C225" s="58"/>
      <c r="D225" s="49">
        <v>27931.69</v>
      </c>
      <c r="E225" s="49"/>
      <c r="F225" s="39"/>
      <c r="G225" s="39"/>
    </row>
    <row r="226" spans="1:7" ht="15.75">
      <c r="A226" s="78"/>
      <c r="B226" s="31"/>
      <c r="C226" s="58"/>
      <c r="D226" s="49"/>
      <c r="E226" s="49"/>
      <c r="F226" s="39"/>
      <c r="G226" s="39"/>
    </row>
    <row r="227" spans="1:7" ht="15.75">
      <c r="A227" s="78"/>
      <c r="B227" s="31"/>
      <c r="C227" s="58"/>
      <c r="D227" s="49"/>
      <c r="E227" s="49"/>
      <c r="F227" s="39"/>
      <c r="G227" s="39"/>
    </row>
    <row r="228" spans="1:7" ht="15.75">
      <c r="A228" s="92" t="s">
        <v>109</v>
      </c>
      <c r="B228" s="92"/>
      <c r="C228" s="92"/>
      <c r="D228" s="92"/>
      <c r="E228" s="92"/>
      <c r="F228" s="92"/>
      <c r="G228" s="92"/>
    </row>
    <row r="230" spans="1:7">
      <c r="F230" s="40"/>
    </row>
  </sheetData>
  <mergeCells count="9">
    <mergeCell ref="A228:G228"/>
    <mergeCell ref="A2:G2"/>
    <mergeCell ref="A4:A5"/>
    <mergeCell ref="B4:B5"/>
    <mergeCell ref="C4:C5"/>
    <mergeCell ref="D4:D5"/>
    <mergeCell ref="E4:E5"/>
    <mergeCell ref="F4:F5"/>
    <mergeCell ref="G4:G5"/>
  </mergeCells>
  <pageMargins left="0.70866141732283472" right="0.39370078740157483" top="0.55118110236220474" bottom="0.55118110236220474" header="0" footer="0"/>
  <pageSetup paperSize="9" scale="6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IT-Service</cp:lastModifiedBy>
  <cp:lastPrinted>2024-11-13T07:12:36Z</cp:lastPrinted>
  <dcterms:created xsi:type="dcterms:W3CDTF">2014-11-13T05:24:44Z</dcterms:created>
  <dcterms:modified xsi:type="dcterms:W3CDTF">2024-11-13T07:13:54Z</dcterms:modified>
</cp:coreProperties>
</file>