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90" windowWidth="15600" windowHeight="69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187" i="1"/>
  <c r="F141"/>
  <c r="F120"/>
  <c r="F71" l="1"/>
  <c r="F142"/>
  <c r="F54"/>
  <c r="F50"/>
  <c r="F56"/>
  <c r="F18"/>
  <c r="E149"/>
  <c r="F149"/>
  <c r="D149"/>
  <c r="E165"/>
  <c r="F165"/>
  <c r="D165"/>
  <c r="E162"/>
  <c r="F162"/>
  <c r="D162"/>
  <c r="F163"/>
  <c r="E163"/>
  <c r="D163"/>
  <c r="E134"/>
  <c r="E126" s="1"/>
  <c r="F134"/>
  <c r="F126" s="1"/>
  <c r="D134"/>
  <c r="D126" s="1"/>
  <c r="G139"/>
  <c r="G134" s="1"/>
  <c r="G126" s="1"/>
  <c r="F116"/>
  <c r="E118"/>
  <c r="F118"/>
  <c r="E117"/>
  <c r="F117"/>
  <c r="E116"/>
  <c r="D116"/>
  <c r="E115"/>
  <c r="F115"/>
  <c r="D115"/>
  <c r="E108"/>
  <c r="F108"/>
  <c r="D108"/>
  <c r="G110"/>
  <c r="E109"/>
  <c r="F109"/>
  <c r="G111"/>
  <c r="E70"/>
  <c r="F70"/>
  <c r="D70"/>
  <c r="E71"/>
  <c r="D71"/>
  <c r="E47"/>
  <c r="E30" s="1"/>
  <c r="E46"/>
  <c r="E29" s="1"/>
  <c r="D47"/>
  <c r="D30" s="1"/>
  <c r="D46"/>
  <c r="D29" s="1"/>
  <c r="F30" l="1"/>
  <c r="F29"/>
  <c r="F193"/>
  <c r="D193"/>
  <c r="E193"/>
  <c r="G108"/>
  <c r="F114"/>
  <c r="E114"/>
  <c r="F107"/>
  <c r="E107"/>
  <c r="E99"/>
  <c r="F99"/>
  <c r="D99"/>
  <c r="G102"/>
  <c r="F33"/>
  <c r="F186"/>
  <c r="F199" s="1"/>
  <c r="G96"/>
  <c r="G184"/>
  <c r="G183" s="1"/>
  <c r="F183"/>
  <c r="F182" s="1"/>
  <c r="E183"/>
  <c r="E182" s="1"/>
  <c r="D183"/>
  <c r="D182" s="1"/>
  <c r="E151"/>
  <c r="F151"/>
  <c r="D151"/>
  <c r="G155"/>
  <c r="E150"/>
  <c r="E130" s="1"/>
  <c r="F150"/>
  <c r="F130" s="1"/>
  <c r="E148"/>
  <c r="F148"/>
  <c r="E147"/>
  <c r="F147"/>
  <c r="D148"/>
  <c r="G153"/>
  <c r="E100"/>
  <c r="F100"/>
  <c r="D100"/>
  <c r="G103"/>
  <c r="D61"/>
  <c r="D18" s="1"/>
  <c r="E61"/>
  <c r="E18" s="1"/>
  <c r="E40"/>
  <c r="F40"/>
  <c r="E39"/>
  <c r="F39"/>
  <c r="E38"/>
  <c r="F38"/>
  <c r="E36"/>
  <c r="E15" s="1"/>
  <c r="F36"/>
  <c r="F15" s="1"/>
  <c r="E35"/>
  <c r="F35"/>
  <c r="E34"/>
  <c r="F34"/>
  <c r="E33"/>
  <c r="D36"/>
  <c r="D15" s="1"/>
  <c r="D35"/>
  <c r="D34"/>
  <c r="G51"/>
  <c r="G35" s="1"/>
  <c r="G43"/>
  <c r="E37"/>
  <c r="E16" s="1"/>
  <c r="E200" s="1"/>
  <c r="F37"/>
  <c r="F16" s="1"/>
  <c r="F200" s="1"/>
  <c r="D37"/>
  <c r="D16" s="1"/>
  <c r="D200" s="1"/>
  <c r="F197" l="1"/>
  <c r="D181"/>
  <c r="D180" s="1"/>
  <c r="E197"/>
  <c r="F181"/>
  <c r="F180" s="1"/>
  <c r="E181"/>
  <c r="E180" s="1"/>
  <c r="G182"/>
  <c r="G181"/>
  <c r="G180" s="1"/>
  <c r="G42" l="1"/>
  <c r="G37" s="1"/>
  <c r="G16" s="1"/>
  <c r="G200" s="1"/>
  <c r="E23"/>
  <c r="E9" s="1"/>
  <c r="F23"/>
  <c r="D23"/>
  <c r="F22"/>
  <c r="E22"/>
  <c r="D22"/>
  <c r="G25"/>
  <c r="G24"/>
  <c r="E164"/>
  <c r="F164"/>
  <c r="D164"/>
  <c r="G174"/>
  <c r="G164" s="1"/>
  <c r="G160"/>
  <c r="D150"/>
  <c r="D130" s="1"/>
  <c r="D197" s="1"/>
  <c r="G156"/>
  <c r="G157"/>
  <c r="G149" s="1"/>
  <c r="D147"/>
  <c r="G159"/>
  <c r="G147" s="1"/>
  <c r="E138"/>
  <c r="F138"/>
  <c r="D138"/>
  <c r="E136"/>
  <c r="E129" s="1"/>
  <c r="F136"/>
  <c r="F129" s="1"/>
  <c r="D136"/>
  <c r="D129" s="1"/>
  <c r="E135"/>
  <c r="E128" s="1"/>
  <c r="F135"/>
  <c r="F128" s="1"/>
  <c r="D135"/>
  <c r="D128" s="1"/>
  <c r="G144"/>
  <c r="G143"/>
  <c r="E98"/>
  <c r="E89" s="1"/>
  <c r="D40"/>
  <c r="D33"/>
  <c r="G59"/>
  <c r="D133" l="1"/>
  <c r="F133"/>
  <c r="E133"/>
  <c r="E8"/>
  <c r="G56"/>
  <c r="D38"/>
  <c r="G65"/>
  <c r="E64"/>
  <c r="G64" s="1"/>
  <c r="D64"/>
  <c r="D63" s="1"/>
  <c r="F63"/>
  <c r="E124"/>
  <c r="F124"/>
  <c r="D118"/>
  <c r="G122"/>
  <c r="G118" s="1"/>
  <c r="D117"/>
  <c r="G120"/>
  <c r="G116" s="1"/>
  <c r="G119"/>
  <c r="G115" s="1"/>
  <c r="G193" s="1"/>
  <c r="G106"/>
  <c r="G100" s="1"/>
  <c r="D114" l="1"/>
  <c r="E63"/>
  <c r="G63" s="1"/>
  <c r="G76"/>
  <c r="F9"/>
  <c r="G75"/>
  <c r="F8"/>
  <c r="F113"/>
  <c r="E113"/>
  <c r="G187" l="1"/>
  <c r="G186" s="1"/>
  <c r="G199" s="1"/>
  <c r="F185"/>
  <c r="G185" l="1"/>
  <c r="E186"/>
  <c r="E199" s="1"/>
  <c r="D186" l="1"/>
  <c r="D185" l="1"/>
  <c r="D199"/>
  <c r="G173"/>
  <c r="G165" s="1"/>
  <c r="F98" l="1"/>
  <c r="F89" s="1"/>
  <c r="F14"/>
  <c r="F31"/>
  <c r="F10" s="1"/>
  <c r="F192" s="1"/>
  <c r="G169"/>
  <c r="E31"/>
  <c r="E10" s="1"/>
  <c r="E192" s="1"/>
  <c r="G112"/>
  <c r="G109" s="1"/>
  <c r="G95"/>
  <c r="D82"/>
  <c r="G73"/>
  <c r="G70" s="1"/>
  <c r="G179"/>
  <c r="G171"/>
  <c r="G172"/>
  <c r="G170"/>
  <c r="G158"/>
  <c r="G151" s="1"/>
  <c r="G154"/>
  <c r="G150" s="1"/>
  <c r="G130" s="1"/>
  <c r="G141"/>
  <c r="G136" s="1"/>
  <c r="G129" s="1"/>
  <c r="G142"/>
  <c r="G145"/>
  <c r="G140"/>
  <c r="G135" s="1"/>
  <c r="G121"/>
  <c r="G117" s="1"/>
  <c r="G114" s="1"/>
  <c r="G104"/>
  <c r="G105"/>
  <c r="G101"/>
  <c r="G98" s="1"/>
  <c r="G87"/>
  <c r="G86"/>
  <c r="G85"/>
  <c r="G84"/>
  <c r="E72"/>
  <c r="F72"/>
  <c r="G74"/>
  <c r="G71" s="1"/>
  <c r="G62"/>
  <c r="F60"/>
  <c r="G55"/>
  <c r="G57"/>
  <c r="G58"/>
  <c r="G53"/>
  <c r="G39" s="1"/>
  <c r="G54"/>
  <c r="G40" s="1"/>
  <c r="G50"/>
  <c r="G34" s="1"/>
  <c r="G49"/>
  <c r="G33" s="1"/>
  <c r="G48"/>
  <c r="G31" s="1"/>
  <c r="G10" s="1"/>
  <c r="G192" s="1"/>
  <c r="G44"/>
  <c r="G45"/>
  <c r="G47"/>
  <c r="G41"/>
  <c r="G162" l="1"/>
  <c r="G124" s="1"/>
  <c r="G163"/>
  <c r="G30"/>
  <c r="G107"/>
  <c r="G89"/>
  <c r="G99"/>
  <c r="G38"/>
  <c r="G138"/>
  <c r="G133" s="1"/>
  <c r="G113"/>
  <c r="G77"/>
  <c r="G72" s="1"/>
  <c r="E69"/>
  <c r="G46"/>
  <c r="G29" l="1"/>
  <c r="G69"/>
  <c r="F69"/>
  <c r="G27" l="1"/>
  <c r="G26"/>
  <c r="G23" l="1"/>
  <c r="G22"/>
  <c r="G8" s="1"/>
  <c r="G9" l="1"/>
  <c r="G61"/>
  <c r="G18" s="1"/>
  <c r="D98"/>
  <c r="E60"/>
  <c r="G52" l="1"/>
  <c r="E14"/>
  <c r="D89"/>
  <c r="G14" l="1"/>
  <c r="G36"/>
  <c r="G15" s="1"/>
  <c r="G197" s="1"/>
  <c r="D60"/>
  <c r="D178" l="1"/>
  <c r="D176" s="1"/>
  <c r="E178"/>
  <c r="E176" s="1"/>
  <c r="E198" s="1"/>
  <c r="G178"/>
  <c r="E177" l="1"/>
  <c r="G176"/>
  <c r="G198" s="1"/>
  <c r="G177"/>
  <c r="E97"/>
  <c r="F97"/>
  <c r="G97"/>
  <c r="D97"/>
  <c r="E94"/>
  <c r="E91" s="1"/>
  <c r="F94"/>
  <c r="F91" s="1"/>
  <c r="G94"/>
  <c r="G91" s="1"/>
  <c r="D94"/>
  <c r="D39"/>
  <c r="G175" l="1"/>
  <c r="E175"/>
  <c r="F125" l="1"/>
  <c r="G132"/>
  <c r="F132"/>
  <c r="G131"/>
  <c r="F131"/>
  <c r="G93"/>
  <c r="G90" s="1"/>
  <c r="F93"/>
  <c r="G80"/>
  <c r="G189" s="1"/>
  <c r="G81"/>
  <c r="G82"/>
  <c r="G83"/>
  <c r="F80"/>
  <c r="F189" s="1"/>
  <c r="F81"/>
  <c r="F82"/>
  <c r="F83"/>
  <c r="G67"/>
  <c r="G66" s="1"/>
  <c r="G13"/>
  <c r="G20"/>
  <c r="F20"/>
  <c r="F92" l="1"/>
  <c r="F90"/>
  <c r="G203"/>
  <c r="F191"/>
  <c r="G17"/>
  <c r="G201" s="1"/>
  <c r="G127"/>
  <c r="G161"/>
  <c r="F161"/>
  <c r="G12"/>
  <c r="G28"/>
  <c r="F178"/>
  <c r="F203"/>
  <c r="G196"/>
  <c r="G92"/>
  <c r="F146"/>
  <c r="F127"/>
  <c r="G79"/>
  <c r="F79"/>
  <c r="F13"/>
  <c r="F195" s="1"/>
  <c r="G78" l="1"/>
  <c r="G194"/>
  <c r="G88"/>
  <c r="F176"/>
  <c r="F198" s="1"/>
  <c r="F177"/>
  <c r="F12"/>
  <c r="F194" s="1"/>
  <c r="F123"/>
  <c r="F196"/>
  <c r="G21"/>
  <c r="F175" l="1"/>
  <c r="F88"/>
  <c r="E132"/>
  <c r="E125"/>
  <c r="D109"/>
  <c r="D107" s="1"/>
  <c r="E83"/>
  <c r="E82"/>
  <c r="E161" l="1"/>
  <c r="D91"/>
  <c r="E127"/>
  <c r="D127"/>
  <c r="E131"/>
  <c r="D131"/>
  <c r="D80"/>
  <c r="E67"/>
  <c r="E17" s="1"/>
  <c r="E201" s="1"/>
  <c r="D67"/>
  <c r="D17" l="1"/>
  <c r="D201" s="1"/>
  <c r="F67"/>
  <c r="G217"/>
  <c r="E217"/>
  <c r="D217"/>
  <c r="E211"/>
  <c r="D211"/>
  <c r="E210"/>
  <c r="D210"/>
  <c r="E209"/>
  <c r="D209"/>
  <c r="E207"/>
  <c r="D207"/>
  <c r="E206"/>
  <c r="D206"/>
  <c r="G204"/>
  <c r="G125"/>
  <c r="G191" s="1"/>
  <c r="D125"/>
  <c r="D132"/>
  <c r="G152"/>
  <c r="G148" s="1"/>
  <c r="D113"/>
  <c r="E93"/>
  <c r="E90" s="1"/>
  <c r="D93"/>
  <c r="D90" s="1"/>
  <c r="D83"/>
  <c r="E81"/>
  <c r="D81"/>
  <c r="E80"/>
  <c r="E189" s="1"/>
  <c r="D72"/>
  <c r="G209"/>
  <c r="E20"/>
  <c r="E203" s="1"/>
  <c r="E13"/>
  <c r="E195" s="1"/>
  <c r="D12"/>
  <c r="D194" s="1"/>
  <c r="D31"/>
  <c r="D10" s="1"/>
  <c r="D192" s="1"/>
  <c r="G207"/>
  <c r="G206"/>
  <c r="E19"/>
  <c r="E202" s="1"/>
  <c r="D19"/>
  <c r="D202" s="1"/>
  <c r="E11"/>
  <c r="D11"/>
  <c r="G195" l="1"/>
  <c r="G128"/>
  <c r="E185"/>
  <c r="E191"/>
  <c r="G146"/>
  <c r="F17"/>
  <c r="F201" s="1"/>
  <c r="D177"/>
  <c r="E123"/>
  <c r="E12"/>
  <c r="E194" s="1"/>
  <c r="E28"/>
  <c r="E92"/>
  <c r="E196"/>
  <c r="D92"/>
  <c r="D124"/>
  <c r="D161"/>
  <c r="D208"/>
  <c r="E208"/>
  <c r="E146"/>
  <c r="D9"/>
  <c r="D191" s="1"/>
  <c r="D79"/>
  <c r="D78" s="1"/>
  <c r="D21"/>
  <c r="E66"/>
  <c r="F66" s="1"/>
  <c r="D20"/>
  <c r="D203" s="1"/>
  <c r="F78"/>
  <c r="E79"/>
  <c r="E78" s="1"/>
  <c r="D69"/>
  <c r="G210"/>
  <c r="G211"/>
  <c r="D146"/>
  <c r="D198"/>
  <c r="D66"/>
  <c r="E21"/>
  <c r="F21" s="1"/>
  <c r="D13"/>
  <c r="D195" s="1"/>
  <c r="D88" l="1"/>
  <c r="E88"/>
  <c r="E205"/>
  <c r="E7"/>
  <c r="G123"/>
  <c r="D14"/>
  <c r="D196" s="1"/>
  <c r="D175"/>
  <c r="D123"/>
  <c r="D28"/>
  <c r="D8"/>
  <c r="D7" l="1"/>
  <c r="D188" s="1"/>
  <c r="E188"/>
  <c r="D189"/>
  <c r="D205" l="1"/>
  <c r="F19"/>
  <c r="F202" s="1"/>
  <c r="F205" s="1"/>
  <c r="F11"/>
  <c r="F7" l="1"/>
  <c r="F188" s="1"/>
  <c r="G19"/>
  <c r="G202" s="1"/>
  <c r="G11"/>
  <c r="G7" l="1"/>
  <c r="G188" s="1"/>
  <c r="G208"/>
  <c r="G190" l="1"/>
  <c r="G205" s="1"/>
  <c r="G60" l="1"/>
</calcChain>
</file>

<file path=xl/sharedStrings.xml><?xml version="1.0" encoding="utf-8"?>
<sst xmlns="http://schemas.openxmlformats.org/spreadsheetml/2006/main" count="333" uniqueCount="158">
  <si>
    <t>Наименование показателя</t>
  </si>
  <si>
    <t>Бюджетные ассигнования, утвержденные законом о бюджете, нормативными правовыми актами о бюджете</t>
  </si>
  <si>
    <t>Итого:</t>
  </si>
  <si>
    <t>в том числе:</t>
  </si>
  <si>
    <t>211</t>
  </si>
  <si>
    <t>212</t>
  </si>
  <si>
    <t>213</t>
  </si>
  <si>
    <t>221</t>
  </si>
  <si>
    <t>222</t>
  </si>
  <si>
    <t>223</t>
  </si>
  <si>
    <t>225</t>
  </si>
  <si>
    <t>226</t>
  </si>
  <si>
    <t>290</t>
  </si>
  <si>
    <t>251</t>
  </si>
  <si>
    <t>310</t>
  </si>
  <si>
    <t>340</t>
  </si>
  <si>
    <t>Заработная плата</t>
  </si>
  <si>
    <t>Начисления на оплату труда</t>
  </si>
  <si>
    <t>Услуги связи</t>
  </si>
  <si>
    <t>Коммунальные услуги</t>
  </si>
  <si>
    <t>Услуги по содержанию имущества</t>
  </si>
  <si>
    <t>Прочие услуги,работы</t>
  </si>
  <si>
    <t>Увеличение стоимости материальных запасов</t>
  </si>
  <si>
    <t>Прочие расходы</t>
  </si>
  <si>
    <t>Перечисления другим бюджетам бюджетной системы Российской Федерации</t>
  </si>
  <si>
    <t>Прочие услуги</t>
  </si>
  <si>
    <r>
      <t>Увеличение стоимости материальных запасов (</t>
    </r>
    <r>
      <rPr>
        <b/>
        <sz val="9"/>
        <rFont val="Arial Cyr"/>
        <charset val="204"/>
      </rPr>
      <t>административная комиссия)</t>
    </r>
  </si>
  <si>
    <t>Раздел 0400             Национальная экономика</t>
  </si>
  <si>
    <t>Прочие работы, услуги</t>
  </si>
  <si>
    <r>
      <t xml:space="preserve">Раздел 0800                </t>
    </r>
    <r>
      <rPr>
        <b/>
        <sz val="11"/>
        <rFont val="Arial Cyr"/>
        <charset val="204"/>
      </rPr>
      <t xml:space="preserve">Культура,кинематография </t>
    </r>
  </si>
  <si>
    <t>В С Е Г О:</t>
  </si>
  <si>
    <t>В том числе:</t>
  </si>
  <si>
    <t>8650001211</t>
  </si>
  <si>
    <t>8650001213</t>
  </si>
  <si>
    <t>8650002211</t>
  </si>
  <si>
    <t>8650002213</t>
  </si>
  <si>
    <t>8640000211</t>
  </si>
  <si>
    <t>8640000213</t>
  </si>
  <si>
    <t>Итого 211</t>
  </si>
  <si>
    <t>Итого 213</t>
  </si>
  <si>
    <t>Всего</t>
  </si>
  <si>
    <t>Превышение доходов над расходами</t>
  </si>
  <si>
    <t>Код расхода по ФКР  ЭКР</t>
  </si>
  <si>
    <t>Работы, услуги по содержанию имущества</t>
  </si>
  <si>
    <t>0104 9310080020 121 211</t>
  </si>
  <si>
    <t>0104 9310080030 121 211</t>
  </si>
  <si>
    <t>0104 0140080050 244 221</t>
  </si>
  <si>
    <t>0104 0140080050 244 223</t>
  </si>
  <si>
    <t>0104 0140080050 244 225</t>
  </si>
  <si>
    <t>0104 0140080050 244 226</t>
  </si>
  <si>
    <t>0104 0140080050 244 340</t>
  </si>
  <si>
    <t>0104 0140080050 244 290</t>
  </si>
  <si>
    <t>0106 0140080350 540 251</t>
  </si>
  <si>
    <t>0111 9320080090 870 290</t>
  </si>
  <si>
    <t>0113 0140080040 121 211</t>
  </si>
  <si>
    <t>0203 9320051180 121 211</t>
  </si>
  <si>
    <t>0203 9320051180 121 213</t>
  </si>
  <si>
    <t>Увеличение стоимости основных средств</t>
  </si>
  <si>
    <t>0203 9320051180 244 340</t>
  </si>
  <si>
    <t>0309 0110080700 244 226</t>
  </si>
  <si>
    <t>0310 0110080710 244 226</t>
  </si>
  <si>
    <t>0314 0110080420 244 340</t>
  </si>
  <si>
    <t>0502 0130080740 244 225</t>
  </si>
  <si>
    <t>0505 0130080760 121 211</t>
  </si>
  <si>
    <t>0505 0130080760 121 213</t>
  </si>
  <si>
    <t>0801 0210080350 540 251</t>
  </si>
  <si>
    <t>0104 0140080050 244 310</t>
  </si>
  <si>
    <r>
      <t>0113 93200</t>
    </r>
    <r>
      <rPr>
        <b/>
        <sz val="12"/>
        <rFont val="Arial Cyr"/>
        <charset val="204"/>
      </rPr>
      <t>75140</t>
    </r>
    <r>
      <rPr>
        <sz val="12"/>
        <rFont val="Arial Cyr"/>
        <family val="2"/>
        <charset val="204"/>
      </rPr>
      <t xml:space="preserve"> 244 340</t>
    </r>
  </si>
  <si>
    <t>0309 0110080700 244 340</t>
  </si>
  <si>
    <t>0409 0120080720 244 225</t>
  </si>
  <si>
    <t>0102 8710080010 121 211</t>
  </si>
  <si>
    <t>0104 9310080020 129 213</t>
  </si>
  <si>
    <t>0104 9310080030 129 213</t>
  </si>
  <si>
    <t>0104 0140080050 853 290</t>
  </si>
  <si>
    <t>0104 0140080050 852 290</t>
  </si>
  <si>
    <t>0310 0110080710 244 225</t>
  </si>
  <si>
    <t>0502 0130080740 244 226</t>
  </si>
  <si>
    <t>0502 0130080740 244 340</t>
  </si>
  <si>
    <t>0503 0130080750 244 226</t>
  </si>
  <si>
    <t>Прочие услуги_краевые</t>
  </si>
  <si>
    <t>Р/Паздел               0102</t>
  </si>
  <si>
    <t>Р/Паздел                0104</t>
  </si>
  <si>
    <t xml:space="preserve">Р/Паздел                 0106                   </t>
  </si>
  <si>
    <r>
      <rPr>
        <b/>
        <sz val="12"/>
        <rFont val="Arial Cyr"/>
        <charset val="204"/>
      </rPr>
      <t>Р/Паздел                0111</t>
    </r>
    <r>
      <rPr>
        <b/>
        <i/>
        <sz val="11"/>
        <rFont val="Arial Cyr"/>
        <charset val="204"/>
      </rPr>
      <t xml:space="preserve">                            Резервный фонд местной администрации</t>
    </r>
  </si>
  <si>
    <r>
      <rPr>
        <b/>
        <sz val="12"/>
        <rFont val="Arial Cyr"/>
        <charset val="204"/>
      </rPr>
      <t xml:space="preserve">Р/Паздел              0113 </t>
    </r>
    <r>
      <rPr>
        <b/>
        <i/>
        <sz val="11"/>
        <rFont val="Arial Cyr"/>
        <charset val="204"/>
      </rPr>
      <t xml:space="preserve">                              Другие общегосударственные вопросы</t>
    </r>
  </si>
  <si>
    <r>
      <rPr>
        <b/>
        <sz val="12"/>
        <rFont val="Arial Cyr"/>
        <charset val="204"/>
      </rPr>
      <t>Р/Паздел                 0203</t>
    </r>
    <r>
      <rPr>
        <b/>
        <i/>
        <sz val="11"/>
        <rFont val="Arial Cyr"/>
        <charset val="204"/>
      </rPr>
      <t xml:space="preserve">                          Мобилизационная и вневойсковая подготовка</t>
    </r>
  </si>
  <si>
    <r>
      <rPr>
        <b/>
        <sz val="12"/>
        <rFont val="Arial"/>
        <family val="2"/>
        <charset val="204"/>
      </rPr>
      <t>Р/Паздел                 0309</t>
    </r>
    <r>
      <rPr>
        <b/>
        <sz val="11"/>
        <rFont val="Arial"/>
        <family val="2"/>
        <charset val="204"/>
      </rPr>
      <t xml:space="preserve">  </t>
    </r>
    <r>
      <rPr>
        <b/>
        <i/>
        <sz val="11"/>
        <rFont val="Arial"/>
        <family val="2"/>
        <charset val="204"/>
      </rPr>
      <t xml:space="preserve">       Защита населения и территории от чрезвычайных ситуаций природного и техногенного характера, гражданская оборона</t>
    </r>
  </si>
  <si>
    <r>
      <rPr>
        <b/>
        <sz val="12"/>
        <rFont val="Arial Cyr"/>
        <charset val="204"/>
      </rPr>
      <t>Р/Паздел               0314</t>
    </r>
    <r>
      <rPr>
        <b/>
        <i/>
        <sz val="11"/>
        <rFont val="Arial Cyr"/>
        <charset val="204"/>
      </rPr>
      <t xml:space="preserve">                          Профилактика и мероприятия по противодействию терроризма и экстримизма</t>
    </r>
  </si>
  <si>
    <t>Итого раздел 0300               Национальная безопасность и правоохранительная деятельность</t>
  </si>
  <si>
    <r>
      <t>Итого Раздел 0200</t>
    </r>
    <r>
      <rPr>
        <b/>
        <sz val="10"/>
        <rFont val="Arial Cyr"/>
        <charset val="204"/>
      </rPr>
      <t xml:space="preserve">                    Национальная оборона</t>
    </r>
  </si>
  <si>
    <r>
      <rPr>
        <b/>
        <sz val="12"/>
        <rFont val="Arial Cyr"/>
        <charset val="204"/>
      </rPr>
      <t>Р/Паздел               0310</t>
    </r>
    <r>
      <rPr>
        <b/>
        <i/>
        <sz val="11"/>
        <rFont val="Arial Cyr"/>
        <charset val="204"/>
      </rPr>
      <t xml:space="preserve">                          Обеспечение пожарной безопасности</t>
    </r>
  </si>
  <si>
    <r>
      <rPr>
        <b/>
        <sz val="12"/>
        <rFont val="Arial Cyr"/>
        <charset val="204"/>
      </rPr>
      <t>Р/Праздел             0409</t>
    </r>
    <r>
      <rPr>
        <b/>
        <i/>
        <sz val="11"/>
        <rFont val="Arial Cyr"/>
        <charset val="204"/>
      </rPr>
      <t xml:space="preserve">             Дорожное хозяйство (Дорожные фонды)       </t>
    </r>
  </si>
  <si>
    <t>Раздел 0500                          Жилищно-коммунальное хозяйство</t>
  </si>
  <si>
    <r>
      <rPr>
        <b/>
        <sz val="12"/>
        <rFont val="Arial Cyr"/>
        <charset val="204"/>
      </rPr>
      <t xml:space="preserve">Раздел                   0503    </t>
    </r>
    <r>
      <rPr>
        <b/>
        <i/>
        <sz val="11"/>
        <rFont val="Arial Cyr"/>
        <charset val="204"/>
      </rPr>
      <t xml:space="preserve">                      Благоустройство</t>
    </r>
  </si>
  <si>
    <r>
      <rPr>
        <b/>
        <sz val="12"/>
        <rFont val="Arial Cyr"/>
        <charset val="204"/>
      </rPr>
      <t xml:space="preserve">Раздел                   0502 </t>
    </r>
    <r>
      <rPr>
        <b/>
        <i/>
        <sz val="11"/>
        <rFont val="Arial Cyr"/>
        <charset val="204"/>
      </rPr>
      <t xml:space="preserve">                        Коммунальное хозяйство</t>
    </r>
  </si>
  <si>
    <r>
      <rPr>
        <b/>
        <sz val="12"/>
        <rFont val="Arial Cyr"/>
        <charset val="204"/>
      </rPr>
      <t xml:space="preserve">Раздел                  0505     </t>
    </r>
    <r>
      <rPr>
        <b/>
        <sz val="11"/>
        <rFont val="Arial Cyr"/>
        <charset val="204"/>
      </rPr>
      <t xml:space="preserve">                   </t>
    </r>
    <r>
      <rPr>
        <b/>
        <i/>
        <sz val="11"/>
        <rFont val="Arial Cyr"/>
        <charset val="204"/>
      </rPr>
      <t xml:space="preserve">     Другие вопросы в области ЖКХ</t>
    </r>
  </si>
  <si>
    <r>
      <rPr>
        <b/>
        <sz val="12"/>
        <rFont val="Arial Cyr"/>
        <charset val="204"/>
      </rPr>
      <t xml:space="preserve">Раздел                  0801 </t>
    </r>
    <r>
      <rPr>
        <b/>
        <i/>
        <sz val="11"/>
        <rFont val="Arial Cyr"/>
        <charset val="204"/>
      </rPr>
      <t xml:space="preserve">                   Клубы</t>
    </r>
  </si>
  <si>
    <r>
      <t>Раздел 0100</t>
    </r>
    <r>
      <rPr>
        <b/>
        <sz val="10"/>
        <rFont val="Arial Cyr"/>
        <charset val="204"/>
      </rPr>
      <t xml:space="preserve">                    Общегосударственные вопросы</t>
    </r>
  </si>
  <si>
    <t>0409 0120080720 244 226</t>
  </si>
  <si>
    <t>0409 0120080720 244 340</t>
  </si>
  <si>
    <r>
      <rPr>
        <b/>
        <sz val="12"/>
        <rFont val="Arial Cyr"/>
        <charset val="204"/>
      </rPr>
      <t>Раздел 1001</t>
    </r>
    <r>
      <rPr>
        <b/>
        <sz val="11"/>
        <rFont val="Arial Cyr"/>
        <charset val="204"/>
      </rPr>
      <t xml:space="preserve">        Пенсионное обеспечение      </t>
    </r>
  </si>
  <si>
    <t>1001 0140080130 312 264</t>
  </si>
  <si>
    <t xml:space="preserve">Р/Паздел                 0107                   </t>
  </si>
  <si>
    <t>0107 9330081000 880 290</t>
  </si>
  <si>
    <t>0104 0140080050 247 223</t>
  </si>
  <si>
    <t>0104 0160080050 244 340</t>
  </si>
  <si>
    <t>Прочие услуги_местные</t>
  </si>
  <si>
    <t>0310 0110080710 244 340</t>
  </si>
  <si>
    <t>0503 0130080750 247 223</t>
  </si>
  <si>
    <t>0503 0130077450 244 340</t>
  </si>
  <si>
    <t>0503 0130077450 244 226</t>
  </si>
  <si>
    <t>0503 0130077450 244 225</t>
  </si>
  <si>
    <t>0503 0160080750 244 340</t>
  </si>
  <si>
    <t>Главный бухгалтер                                                 С.А. Оглоблина</t>
  </si>
  <si>
    <r>
      <t>0102 87100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0 121 211</t>
    </r>
  </si>
  <si>
    <t>0102 8710080010 129 213</t>
  </si>
  <si>
    <r>
      <t>0102 87100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0 129 213</t>
    </r>
  </si>
  <si>
    <t>Социальные пособия и компенсации персоналу в денежной форме</t>
  </si>
  <si>
    <t>0104 9310080020 121 266</t>
  </si>
  <si>
    <t>266</t>
  </si>
  <si>
    <r>
      <t>0104 93100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</t>
    </r>
    <r>
      <rPr>
        <sz val="12"/>
        <rFont val="Arial Cyr"/>
        <charset val="204"/>
      </rPr>
      <t xml:space="preserve"> 121 211</t>
    </r>
  </si>
  <si>
    <r>
      <t>0104 93100</t>
    </r>
    <r>
      <rPr>
        <b/>
        <sz val="12"/>
        <rFont val="Arial Cyr"/>
        <charset val="204"/>
      </rPr>
      <t>2724</t>
    </r>
    <r>
      <rPr>
        <sz val="12"/>
        <rFont val="Arial Cyr"/>
        <charset val="204"/>
      </rPr>
      <t>0 121 213</t>
    </r>
  </si>
  <si>
    <t>0104 0140080050 244 227</t>
  </si>
  <si>
    <t>227</t>
  </si>
  <si>
    <r>
      <t>0113 01400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0 121 211</t>
    </r>
  </si>
  <si>
    <t>0113 0140080040 129 213</t>
  </si>
  <si>
    <r>
      <t>0113 01400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0 129 213</t>
    </r>
  </si>
  <si>
    <t>Страхование</t>
  </si>
  <si>
    <r>
      <t>0310 01100</t>
    </r>
    <r>
      <rPr>
        <b/>
        <sz val="12"/>
        <rFont val="Arial Cyr"/>
        <charset val="204"/>
      </rPr>
      <t>7745</t>
    </r>
    <r>
      <rPr>
        <sz val="12"/>
        <rFont val="Arial Cyr"/>
        <family val="2"/>
        <charset val="204"/>
      </rPr>
      <t>0 244 340</t>
    </r>
  </si>
  <si>
    <r>
      <t>0310 01100</t>
    </r>
    <r>
      <rPr>
        <b/>
        <sz val="12"/>
        <rFont val="Arial Cyr"/>
        <charset val="204"/>
      </rPr>
      <t>S412</t>
    </r>
    <r>
      <rPr>
        <sz val="12"/>
        <rFont val="Arial Cyr"/>
        <family val="2"/>
        <charset val="204"/>
      </rPr>
      <t>0 244 226</t>
    </r>
  </si>
  <si>
    <r>
      <t>0502 01300</t>
    </r>
    <r>
      <rPr>
        <b/>
        <sz val="12"/>
        <rFont val="Arial Cyr"/>
        <charset val="204"/>
      </rPr>
      <t>7745</t>
    </r>
    <r>
      <rPr>
        <sz val="12"/>
        <rFont val="Arial Cyr"/>
        <charset val="204"/>
      </rPr>
      <t>0 244 225</t>
    </r>
  </si>
  <si>
    <r>
      <t>0502 01300</t>
    </r>
    <r>
      <rPr>
        <b/>
        <sz val="12"/>
        <rFont val="Arial Cyr"/>
        <charset val="204"/>
      </rPr>
      <t>7745</t>
    </r>
    <r>
      <rPr>
        <sz val="12"/>
        <rFont val="Arial Cyr"/>
        <charset val="204"/>
      </rPr>
      <t>0 244 226</t>
    </r>
  </si>
  <si>
    <r>
      <t>0502 01300</t>
    </r>
    <r>
      <rPr>
        <b/>
        <sz val="12"/>
        <rFont val="Arial Cyr"/>
        <charset val="204"/>
      </rPr>
      <t>7745</t>
    </r>
    <r>
      <rPr>
        <sz val="12"/>
        <rFont val="Arial Cyr"/>
        <family val="2"/>
        <charset val="204"/>
      </rPr>
      <t>0 244 340</t>
    </r>
  </si>
  <si>
    <t>0503 0130080750 244 225</t>
  </si>
  <si>
    <t>0503 0130080750 244 227</t>
  </si>
  <si>
    <r>
      <t>0505 01300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0 121 211</t>
    </r>
  </si>
  <si>
    <r>
      <t>0505 01300</t>
    </r>
    <r>
      <rPr>
        <b/>
        <sz val="12"/>
        <rFont val="Arial Cyr"/>
        <charset val="204"/>
      </rPr>
      <t>2724</t>
    </r>
    <r>
      <rPr>
        <sz val="12"/>
        <rFont val="Arial Cyr"/>
        <family val="2"/>
        <charset val="204"/>
      </rPr>
      <t>0 121 213</t>
    </r>
  </si>
  <si>
    <t>0505 0130080760 247 223</t>
  </si>
  <si>
    <r>
      <t xml:space="preserve">Раздел 0900                </t>
    </r>
    <r>
      <rPr>
        <b/>
        <sz val="11"/>
        <rFont val="Arial Cyr"/>
        <charset val="204"/>
      </rPr>
      <t>Здравоохранение</t>
    </r>
  </si>
  <si>
    <r>
      <rPr>
        <b/>
        <sz val="12"/>
        <rFont val="Arial Cyr"/>
        <charset val="204"/>
      </rPr>
      <t xml:space="preserve">Раздел                  0909 </t>
    </r>
    <r>
      <rPr>
        <b/>
        <i/>
        <sz val="11"/>
        <rFont val="Arial Cyr"/>
        <charset val="204"/>
      </rPr>
      <t xml:space="preserve">                   Другие вопросы в области здравоохранения</t>
    </r>
  </si>
  <si>
    <r>
      <t>0909 93200</t>
    </r>
    <r>
      <rPr>
        <b/>
        <sz val="12"/>
        <rFont val="Arial Cyr"/>
        <charset val="204"/>
      </rPr>
      <t>S5550</t>
    </r>
    <r>
      <rPr>
        <sz val="12"/>
        <rFont val="Arial Cyr"/>
        <family val="2"/>
        <charset val="204"/>
      </rPr>
      <t xml:space="preserve"> 244 226</t>
    </r>
  </si>
  <si>
    <t>264</t>
  </si>
  <si>
    <t>Исполнено на 01.10.23 г.</t>
  </si>
  <si>
    <t xml:space="preserve">Ожидаемое исполнение с 01.10.по 31.12.23 </t>
  </si>
  <si>
    <t>Ожидаемое исполнение на текущий финансовый год (2023 г)</t>
  </si>
  <si>
    <t>0203 9320051180 244 225</t>
  </si>
  <si>
    <t>0314 0110080420 244 226</t>
  </si>
  <si>
    <t>0314 0110080420 123 226</t>
  </si>
  <si>
    <t>0409 0120080720 244 222</t>
  </si>
  <si>
    <t>Транспортные услуги</t>
  </si>
  <si>
    <t>0502 0130080740 244 222</t>
  </si>
  <si>
    <t>0505 0130080760 244 226</t>
  </si>
  <si>
    <t>0503 0130080750 244 340</t>
  </si>
  <si>
    <t>5</t>
  </si>
  <si>
    <t>6</t>
  </si>
  <si>
    <t>7</t>
  </si>
  <si>
    <t>Код строки</t>
  </si>
  <si>
    <t>Оценка ожидаемого исполнения  бюджета на 2024 год администрации Толстихинского сельсовета Уярского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</si>
</sst>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35">
    <font>
      <sz val="11"/>
      <color theme="1"/>
      <name val="Calibri"/>
      <family val="2"/>
      <charset val="204"/>
      <scheme val="minor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b/>
      <u/>
      <sz val="11"/>
      <name val="Arial Cyr"/>
      <charset val="204"/>
    </font>
    <font>
      <b/>
      <sz val="11"/>
      <name val="Arial Cyr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charset val="204"/>
    </font>
    <font>
      <b/>
      <i/>
      <sz val="11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  <font>
      <b/>
      <sz val="12"/>
      <color theme="1"/>
      <name val="Arial Cyr"/>
      <family val="2"/>
      <charset val="204"/>
    </font>
    <font>
      <i/>
      <sz val="12"/>
      <name val="Arial Cyr"/>
      <family val="2"/>
      <charset val="204"/>
    </font>
    <font>
      <sz val="12"/>
      <color indexed="10"/>
      <name val="Arial Cyr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Cyr"/>
      <charset val="204"/>
    </font>
    <font>
      <sz val="12"/>
      <color theme="1"/>
      <name val="Arial"/>
      <family val="2"/>
      <charset val="204"/>
    </font>
    <font>
      <b/>
      <i/>
      <sz val="12"/>
      <color rgb="FFFF0000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i/>
      <sz val="12"/>
      <color rgb="FFFF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9" fontId="22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49" fontId="14" fillId="0" borderId="6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164" fontId="11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Alignment="1">
      <alignment horizontal="right" vertical="top"/>
    </xf>
    <xf numFmtId="0" fontId="0" fillId="0" borderId="0" xfId="0" applyFill="1"/>
    <xf numFmtId="4" fontId="32" fillId="0" borderId="1" xfId="0" applyNumberFormat="1" applyFont="1" applyFill="1" applyBorder="1" applyAlignment="1">
      <alignment horizontal="right" vertical="center"/>
    </xf>
    <xf numFmtId="4" fontId="31" fillId="0" borderId="1" xfId="0" applyNumberFormat="1" applyFont="1" applyFill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2" fontId="34" fillId="0" borderId="1" xfId="0" applyNumberFormat="1" applyFont="1" applyFill="1" applyBorder="1" applyAlignment="1">
      <alignment horizontal="right" vertical="center"/>
    </xf>
    <xf numFmtId="2" fontId="32" fillId="0" borderId="1" xfId="0" applyNumberFormat="1" applyFont="1" applyFill="1" applyBorder="1" applyAlignment="1">
      <alignment horizontal="right" vertical="center"/>
    </xf>
    <xf numFmtId="4" fontId="33" fillId="0" borderId="0" xfId="0" applyNumberFormat="1" applyFont="1" applyFill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4" fontId="17" fillId="4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2" fontId="18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49" fontId="14" fillId="3" borderId="7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 wrapText="1"/>
    </xf>
    <xf numFmtId="49" fontId="27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3" fillId="0" borderId="7" xfId="0" applyNumberFormat="1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128%20.&#1053;&#1040;%2001.11.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х.01"/>
      <sheetName val="рас.01"/>
      <sheetName val="ист.01"/>
      <sheetName val="дох.02"/>
      <sheetName val="рас.02"/>
      <sheetName val="ист.02"/>
      <sheetName val="дох.03"/>
      <sheetName val="рас.03"/>
      <sheetName val="ист.03"/>
      <sheetName val="дох.04"/>
      <sheetName val="рас.04"/>
      <sheetName val="ист.04"/>
      <sheetName val="дох.05"/>
      <sheetName val="рас.05"/>
      <sheetName val="ист.05"/>
      <sheetName val="дох.06"/>
      <sheetName val="рас.06"/>
      <sheetName val="ист.06"/>
      <sheetName val="дох.07"/>
      <sheetName val="рас.07"/>
      <sheetName val="ист.07"/>
      <sheetName val="дох.08"/>
      <sheetName val="рас.08"/>
      <sheetName val="ист.08"/>
      <sheetName val="дох.09"/>
      <sheetName val="рас.09"/>
      <sheetName val="ист.09"/>
      <sheetName val="дох.10"/>
      <sheetName val="рас.10"/>
      <sheetName val="ист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5">
          <cell r="K165">
            <v>0</v>
          </cell>
        </row>
      </sheetData>
      <sheetData sheetId="28">
        <row r="300">
          <cell r="K300">
            <v>0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25"/>
  <sheetViews>
    <sheetView tabSelected="1" zoomScale="85" zoomScaleNormal="85" workbookViewId="0">
      <pane ySplit="5" topLeftCell="A195" activePane="bottomLeft" state="frozen"/>
      <selection pane="bottomLeft" activeCell="A3" sqref="A3"/>
    </sheetView>
  </sheetViews>
  <sheetFormatPr defaultRowHeight="15"/>
  <cols>
    <col min="1" max="1" width="28.5703125" style="83" customWidth="1"/>
    <col min="2" max="2" width="8.85546875" style="32"/>
    <col min="3" max="3" width="30" style="59" customWidth="1"/>
    <col min="4" max="4" width="17.140625" style="50" customWidth="1"/>
    <col min="5" max="5" width="15.7109375" style="50" customWidth="1"/>
    <col min="6" max="6" width="18" style="41" customWidth="1"/>
    <col min="7" max="7" width="16.5703125" style="41" customWidth="1"/>
    <col min="8" max="8" width="14.7109375" customWidth="1"/>
    <col min="9" max="10" width="9.28515625" bestFit="1" customWidth="1"/>
  </cols>
  <sheetData>
    <row r="2" spans="1:7" ht="34.5" customHeight="1">
      <c r="A2" s="92" t="s">
        <v>157</v>
      </c>
      <c r="B2" s="92"/>
      <c r="C2" s="92"/>
      <c r="D2" s="92"/>
      <c r="E2" s="92"/>
      <c r="F2" s="92"/>
      <c r="G2" s="92"/>
    </row>
    <row r="4" spans="1:7" ht="15" customHeight="1">
      <c r="A4" s="93" t="s">
        <v>0</v>
      </c>
      <c r="B4" s="95" t="s">
        <v>156</v>
      </c>
      <c r="C4" s="96" t="s">
        <v>42</v>
      </c>
      <c r="D4" s="97" t="s">
        <v>1</v>
      </c>
      <c r="E4" s="96" t="s">
        <v>142</v>
      </c>
      <c r="F4" s="98" t="s">
        <v>143</v>
      </c>
      <c r="G4" s="93" t="s">
        <v>144</v>
      </c>
    </row>
    <row r="5" spans="1:7" ht="114.75" customHeight="1">
      <c r="A5" s="94"/>
      <c r="B5" s="95"/>
      <c r="C5" s="96"/>
      <c r="D5" s="97"/>
      <c r="E5" s="96"/>
      <c r="F5" s="99"/>
      <c r="G5" s="94"/>
    </row>
    <row r="6" spans="1:7">
      <c r="A6" s="22">
        <v>1</v>
      </c>
      <c r="B6" s="24">
        <v>2</v>
      </c>
      <c r="C6" s="22">
        <v>3</v>
      </c>
      <c r="D6" s="23">
        <v>4</v>
      </c>
      <c r="E6" s="22" t="s">
        <v>153</v>
      </c>
      <c r="F6" s="1" t="s">
        <v>154</v>
      </c>
      <c r="G6" s="22" t="s">
        <v>155</v>
      </c>
    </row>
    <row r="7" spans="1:7" ht="41.25">
      <c r="A7" s="60" t="s">
        <v>97</v>
      </c>
      <c r="B7" s="25"/>
      <c r="C7" s="13" t="s">
        <v>2</v>
      </c>
      <c r="D7" s="9">
        <f>SUM(D8:D20)</f>
        <v>5580067.5199999996</v>
      </c>
      <c r="E7" s="9">
        <f t="shared" ref="E7:G7" si="0">SUM(E8:E20)</f>
        <v>3851100.7400000007</v>
      </c>
      <c r="F7" s="9">
        <f t="shared" si="0"/>
        <v>1466958.3799999997</v>
      </c>
      <c r="G7" s="9">
        <f t="shared" si="0"/>
        <v>5318059.1199999992</v>
      </c>
    </row>
    <row r="8" spans="1:7" ht="15.75">
      <c r="A8" s="79" t="s">
        <v>3</v>
      </c>
      <c r="B8" s="25"/>
      <c r="C8" s="4" t="s">
        <v>4</v>
      </c>
      <c r="D8" s="3">
        <f t="shared" ref="D8:G9" si="1">SUM(D22+D29+D70)</f>
        <v>3665432.37</v>
      </c>
      <c r="E8" s="3">
        <f t="shared" si="1"/>
        <v>2682616.8200000003</v>
      </c>
      <c r="F8" s="3">
        <f t="shared" si="1"/>
        <v>852831.49999999988</v>
      </c>
      <c r="G8" s="3">
        <f t="shared" si="1"/>
        <v>3535448.3199999994</v>
      </c>
    </row>
    <row r="9" spans="1:7" ht="15.75">
      <c r="A9" s="80"/>
      <c r="B9" s="25"/>
      <c r="C9" s="4" t="s">
        <v>6</v>
      </c>
      <c r="D9" s="3">
        <f t="shared" si="1"/>
        <v>1100007.1399999999</v>
      </c>
      <c r="E9" s="3">
        <f t="shared" si="1"/>
        <v>712200.24</v>
      </c>
      <c r="F9" s="3">
        <f t="shared" si="1"/>
        <v>344965.87</v>
      </c>
      <c r="G9" s="3">
        <f t="shared" si="1"/>
        <v>1057166.1100000001</v>
      </c>
    </row>
    <row r="10" spans="1:7" ht="15.75">
      <c r="A10" s="80"/>
      <c r="B10" s="25"/>
      <c r="C10" s="4" t="s">
        <v>7</v>
      </c>
      <c r="D10" s="3">
        <f t="shared" ref="D10:G13" si="2">SUM(D31)</f>
        <v>120723.79</v>
      </c>
      <c r="E10" s="3">
        <f t="shared" si="2"/>
        <v>75757.89</v>
      </c>
      <c r="F10" s="3">
        <f t="shared" si="2"/>
        <v>35122.92</v>
      </c>
      <c r="G10" s="3">
        <f t="shared" si="2"/>
        <v>110880.81</v>
      </c>
    </row>
    <row r="11" spans="1:7" ht="15.75">
      <c r="A11" s="80"/>
      <c r="B11" s="25"/>
      <c r="C11" s="4" t="s">
        <v>8</v>
      </c>
      <c r="D11" s="3">
        <f t="shared" si="2"/>
        <v>0</v>
      </c>
      <c r="E11" s="3">
        <f t="shared" si="2"/>
        <v>0</v>
      </c>
      <c r="F11" s="16">
        <f t="shared" si="2"/>
        <v>0</v>
      </c>
      <c r="G11" s="11">
        <f t="shared" ref="G11:G19" si="3">SUM(E11:F11)</f>
        <v>0</v>
      </c>
    </row>
    <row r="12" spans="1:7" ht="15.75">
      <c r="A12" s="80"/>
      <c r="B12" s="25"/>
      <c r="C12" s="4" t="s">
        <v>9</v>
      </c>
      <c r="D12" s="3">
        <f t="shared" si="2"/>
        <v>492393.07</v>
      </c>
      <c r="E12" s="3">
        <f t="shared" si="2"/>
        <v>250650.83</v>
      </c>
      <c r="F12" s="3">
        <f t="shared" si="2"/>
        <v>162558.91999999998</v>
      </c>
      <c r="G12" s="3">
        <f t="shared" si="2"/>
        <v>413209.75</v>
      </c>
    </row>
    <row r="13" spans="1:7" ht="15.75">
      <c r="A13" s="80"/>
      <c r="B13" s="25"/>
      <c r="C13" s="4" t="s">
        <v>10</v>
      </c>
      <c r="D13" s="3">
        <f t="shared" si="2"/>
        <v>32760.27</v>
      </c>
      <c r="E13" s="3">
        <f t="shared" si="2"/>
        <v>9674.6</v>
      </c>
      <c r="F13" s="3">
        <f t="shared" si="2"/>
        <v>9380</v>
      </c>
      <c r="G13" s="3">
        <f t="shared" si="2"/>
        <v>19054.599999999999</v>
      </c>
    </row>
    <row r="14" spans="1:7" ht="15.75">
      <c r="A14" s="80"/>
      <c r="B14" s="25"/>
      <c r="C14" s="4" t="s">
        <v>11</v>
      </c>
      <c r="D14" s="3">
        <f>SUM(D35)</f>
        <v>67496</v>
      </c>
      <c r="E14" s="3">
        <f t="shared" ref="E14:G15" si="4">SUM(E35)</f>
        <v>47256</v>
      </c>
      <c r="F14" s="3">
        <f t="shared" si="4"/>
        <v>20240</v>
      </c>
      <c r="G14" s="3">
        <f t="shared" si="4"/>
        <v>67496</v>
      </c>
    </row>
    <row r="15" spans="1:7" ht="15.75">
      <c r="A15" s="80"/>
      <c r="B15" s="25"/>
      <c r="C15" s="4" t="s">
        <v>123</v>
      </c>
      <c r="D15" s="3">
        <f>SUM(D36)</f>
        <v>5627.36</v>
      </c>
      <c r="E15" s="3">
        <f t="shared" si="4"/>
        <v>5627.36</v>
      </c>
      <c r="F15" s="3">
        <f t="shared" si="4"/>
        <v>0</v>
      </c>
      <c r="G15" s="3">
        <f t="shared" si="4"/>
        <v>5627.36</v>
      </c>
    </row>
    <row r="16" spans="1:7" ht="15.75">
      <c r="A16" s="80"/>
      <c r="B16" s="25"/>
      <c r="C16" s="4" t="s">
        <v>119</v>
      </c>
      <c r="D16" s="3">
        <f>SUM(D37)</f>
        <v>0</v>
      </c>
      <c r="E16" s="3">
        <f t="shared" ref="E16:G16" si="5">SUM(E37)</f>
        <v>0</v>
      </c>
      <c r="F16" s="3">
        <f t="shared" si="5"/>
        <v>0</v>
      </c>
      <c r="G16" s="3">
        <f t="shared" si="5"/>
        <v>0</v>
      </c>
    </row>
    <row r="17" spans="1:10" ht="15.75">
      <c r="A17" s="80"/>
      <c r="B17" s="25"/>
      <c r="C17" s="4" t="s">
        <v>12</v>
      </c>
      <c r="D17" s="3">
        <f>SUM(D38+D64+D67)</f>
        <v>10801</v>
      </c>
      <c r="E17" s="3">
        <f>SUM(E38+E64+E67)</f>
        <v>801</v>
      </c>
      <c r="F17" s="3">
        <f>SUM(F38+F64+F67)</f>
        <v>0</v>
      </c>
      <c r="G17" s="3">
        <f>SUM(G38+G64+G67)</f>
        <v>801</v>
      </c>
    </row>
    <row r="18" spans="1:10" ht="15.75">
      <c r="A18" s="80"/>
      <c r="B18" s="25"/>
      <c r="C18" s="4" t="s">
        <v>13</v>
      </c>
      <c r="D18" s="3">
        <f>SUM(D61)</f>
        <v>1468</v>
      </c>
      <c r="E18" s="3">
        <f t="shared" ref="E18:G18" si="6">SUM(E61)</f>
        <v>1468</v>
      </c>
      <c r="F18" s="3">
        <f t="shared" si="6"/>
        <v>0</v>
      </c>
      <c r="G18" s="3">
        <f t="shared" si="6"/>
        <v>1468</v>
      </c>
    </row>
    <row r="19" spans="1:10" ht="15.75">
      <c r="A19" s="80"/>
      <c r="B19" s="25"/>
      <c r="C19" s="4" t="s">
        <v>14</v>
      </c>
      <c r="D19" s="3">
        <f>SUM(D39)</f>
        <v>0</v>
      </c>
      <c r="E19" s="3">
        <f>SUM(E39)</f>
        <v>0</v>
      </c>
      <c r="F19" s="16">
        <f>SUM(F39)</f>
        <v>0</v>
      </c>
      <c r="G19" s="11">
        <f t="shared" si="3"/>
        <v>0</v>
      </c>
    </row>
    <row r="20" spans="1:10" ht="15.75">
      <c r="A20" s="80"/>
      <c r="B20" s="25"/>
      <c r="C20" s="4" t="s">
        <v>15</v>
      </c>
      <c r="D20" s="3">
        <f>SUM(D40+D72)</f>
        <v>83358.52</v>
      </c>
      <c r="E20" s="3">
        <f>SUM(E40+E72)</f>
        <v>65048</v>
      </c>
      <c r="F20" s="3">
        <f>SUM(F40+F72)</f>
        <v>41859.17</v>
      </c>
      <c r="G20" s="3">
        <f>SUM(G40+G72)</f>
        <v>106907.17</v>
      </c>
    </row>
    <row r="21" spans="1:10" ht="15.75">
      <c r="A21" s="19" t="s">
        <v>80</v>
      </c>
      <c r="B21" s="26"/>
      <c r="C21" s="17" t="s">
        <v>2</v>
      </c>
      <c r="D21" s="11">
        <f t="shared" ref="D21:E21" si="7">SUM(D22:D23)</f>
        <v>1053173.6499999999</v>
      </c>
      <c r="E21" s="11">
        <f t="shared" si="7"/>
        <v>811281.88</v>
      </c>
      <c r="F21" s="16">
        <f>SUM(G21-E21)</f>
        <v>234656.52999999991</v>
      </c>
      <c r="G21" s="11">
        <f>SUM(G22:G23)</f>
        <v>1045938.4099999999</v>
      </c>
      <c r="H21" s="21"/>
      <c r="I21" s="21"/>
      <c r="J21" s="21"/>
    </row>
    <row r="22" spans="1:10">
      <c r="A22" s="81" t="s">
        <v>3</v>
      </c>
      <c r="B22" s="25"/>
      <c r="C22" s="5" t="s">
        <v>4</v>
      </c>
      <c r="D22" s="3">
        <f>SUM(D24+D26)</f>
        <v>808889.44</v>
      </c>
      <c r="E22" s="3">
        <f>SUM(E24+E26)</f>
        <v>651166.9</v>
      </c>
      <c r="F22" s="3">
        <f t="shared" ref="F22:G22" si="8">SUM(F24+F26)</f>
        <v>152520.79999999999</v>
      </c>
      <c r="G22" s="3">
        <f t="shared" si="8"/>
        <v>803687.7</v>
      </c>
      <c r="I22" s="21"/>
    </row>
    <row r="23" spans="1:10" ht="19.5" customHeight="1">
      <c r="A23" s="61"/>
      <c r="B23" s="25"/>
      <c r="C23" s="5" t="s">
        <v>6</v>
      </c>
      <c r="D23" s="3">
        <f>SUM(D25+D27)</f>
        <v>244284.21</v>
      </c>
      <c r="E23" s="3">
        <f t="shared" ref="E23:G23" si="9">SUM(E25+E27)</f>
        <v>160114.98000000001</v>
      </c>
      <c r="F23" s="3">
        <f t="shared" si="9"/>
        <v>82135.73</v>
      </c>
      <c r="G23" s="3">
        <f t="shared" si="9"/>
        <v>242250.71000000002</v>
      </c>
      <c r="I23" s="21"/>
    </row>
    <row r="24" spans="1:10" ht="19.5" customHeight="1">
      <c r="A24" s="61"/>
      <c r="B24" s="25"/>
      <c r="C24" s="54" t="s">
        <v>70</v>
      </c>
      <c r="D24" s="18">
        <v>784189.43999999994</v>
      </c>
      <c r="E24" s="18">
        <v>638815.9</v>
      </c>
      <c r="F24" s="88">
        <v>140171.79999999999</v>
      </c>
      <c r="G24" s="14">
        <f>SUM(E24+F24)</f>
        <v>778987.7</v>
      </c>
      <c r="H24" s="21"/>
    </row>
    <row r="25" spans="1:10" ht="19.5" customHeight="1">
      <c r="A25" s="61"/>
      <c r="B25" s="25"/>
      <c r="C25" s="54" t="s">
        <v>115</v>
      </c>
      <c r="D25" s="18">
        <v>236825.21</v>
      </c>
      <c r="E25" s="18">
        <v>156385.98000000001</v>
      </c>
      <c r="F25" s="88">
        <v>78405.73</v>
      </c>
      <c r="G25" s="14">
        <f t="shared" ref="G25" si="10">SUM(E25+F25)</f>
        <v>234791.71000000002</v>
      </c>
      <c r="H25" s="21"/>
    </row>
    <row r="26" spans="1:10" ht="19.5" customHeight="1">
      <c r="A26" s="61"/>
      <c r="B26" s="25"/>
      <c r="C26" s="54" t="s">
        <v>114</v>
      </c>
      <c r="D26" s="18">
        <v>24700</v>
      </c>
      <c r="E26" s="18">
        <v>12351</v>
      </c>
      <c r="F26" s="88">
        <v>12349</v>
      </c>
      <c r="G26" s="14">
        <f>SUM(E26+F26)</f>
        <v>24700</v>
      </c>
      <c r="I26" s="21"/>
    </row>
    <row r="27" spans="1:10" ht="19.5" customHeight="1">
      <c r="A27" s="61"/>
      <c r="B27" s="25"/>
      <c r="C27" s="54" t="s">
        <v>116</v>
      </c>
      <c r="D27" s="18">
        <v>7459</v>
      </c>
      <c r="E27" s="18">
        <v>3729</v>
      </c>
      <c r="F27" s="88">
        <v>3730</v>
      </c>
      <c r="G27" s="14">
        <f t="shared" ref="G27" si="11">SUM(E27+F27)</f>
        <v>7459</v>
      </c>
    </row>
    <row r="28" spans="1:10" ht="15.75">
      <c r="A28" s="19" t="s">
        <v>81</v>
      </c>
      <c r="B28" s="27"/>
      <c r="C28" s="4" t="s">
        <v>2</v>
      </c>
      <c r="D28" s="2">
        <f t="shared" ref="D28:G28" si="12">SUM(D29:D40)</f>
        <v>3485334.1999999997</v>
      </c>
      <c r="E28" s="2">
        <f t="shared" si="12"/>
        <v>2360938.88</v>
      </c>
      <c r="F28" s="2">
        <v>4688</v>
      </c>
      <c r="G28" s="2">
        <f t="shared" si="12"/>
        <v>3341838.4699999997</v>
      </c>
      <c r="H28" s="21"/>
    </row>
    <row r="29" spans="1:10">
      <c r="A29" s="81" t="s">
        <v>3</v>
      </c>
      <c r="B29" s="27"/>
      <c r="C29" s="5" t="s">
        <v>4</v>
      </c>
      <c r="D29" s="3">
        <f>SUM(D41+D44+D46)</f>
        <v>2062120.93</v>
      </c>
      <c r="E29" s="3">
        <f t="shared" ref="E29:G29" si="13">SUM(E41+E44+E46)</f>
        <v>1506900.6</v>
      </c>
      <c r="F29" s="3">
        <f t="shared" si="13"/>
        <v>514440.08999999997</v>
      </c>
      <c r="G29" s="3">
        <f t="shared" si="13"/>
        <v>2021340.69</v>
      </c>
      <c r="H29" s="21"/>
    </row>
    <row r="30" spans="1:10">
      <c r="A30" s="62"/>
      <c r="B30" s="27"/>
      <c r="C30" s="5" t="s">
        <v>6</v>
      </c>
      <c r="D30" s="3">
        <f>SUM(D43+D45+D47)</f>
        <v>624975.26</v>
      </c>
      <c r="E30" s="3">
        <f t="shared" ref="E30:G30" si="14">SUM(E43+E45+E47)</f>
        <v>402885.6</v>
      </c>
      <c r="F30" s="3">
        <f t="shared" si="14"/>
        <v>198557.49</v>
      </c>
      <c r="G30" s="3">
        <f t="shared" si="14"/>
        <v>601443.09</v>
      </c>
      <c r="H30" s="21"/>
    </row>
    <row r="31" spans="1:10">
      <c r="A31" s="62"/>
      <c r="B31" s="27"/>
      <c r="C31" s="5" t="s">
        <v>7</v>
      </c>
      <c r="D31" s="3">
        <f>SUM(D48)</f>
        <v>120723.79</v>
      </c>
      <c r="E31" s="3">
        <f t="shared" ref="E31:G31" si="15">SUM(E48)</f>
        <v>75757.89</v>
      </c>
      <c r="F31" s="3">
        <f t="shared" si="15"/>
        <v>35122.92</v>
      </c>
      <c r="G31" s="3">
        <f t="shared" si="15"/>
        <v>110880.81</v>
      </c>
    </row>
    <row r="32" spans="1:10">
      <c r="A32" s="62"/>
      <c r="B32" s="27"/>
      <c r="C32" s="5" t="s">
        <v>8</v>
      </c>
      <c r="D32" s="35"/>
      <c r="E32" s="3"/>
      <c r="F32" s="16">
        <v>0</v>
      </c>
      <c r="G32" s="16">
        <v>0</v>
      </c>
    </row>
    <row r="33" spans="1:8">
      <c r="A33" s="62"/>
      <c r="B33" s="27"/>
      <c r="C33" s="5" t="s">
        <v>9</v>
      </c>
      <c r="D33" s="3">
        <f>SUM(D49+D56)</f>
        <v>492393.07</v>
      </c>
      <c r="E33" s="3">
        <f t="shared" ref="E33:G33" si="16">SUM(E49+E56)</f>
        <v>250650.83</v>
      </c>
      <c r="F33" s="3">
        <f t="shared" si="16"/>
        <v>162558.91999999998</v>
      </c>
      <c r="G33" s="3">
        <f t="shared" si="16"/>
        <v>413209.75</v>
      </c>
    </row>
    <row r="34" spans="1:8">
      <c r="A34" s="62"/>
      <c r="B34" s="27"/>
      <c r="C34" s="5" t="s">
        <v>10</v>
      </c>
      <c r="D34" s="3">
        <f>SUM(D50)</f>
        <v>32760.27</v>
      </c>
      <c r="E34" s="3">
        <f t="shared" ref="E34:G34" si="17">SUM(E50)</f>
        <v>9674.6</v>
      </c>
      <c r="F34" s="3">
        <f t="shared" si="17"/>
        <v>9380</v>
      </c>
      <c r="G34" s="3">
        <f t="shared" si="17"/>
        <v>19054.599999999999</v>
      </c>
    </row>
    <row r="35" spans="1:8">
      <c r="A35" s="62"/>
      <c r="B35" s="27"/>
      <c r="C35" s="5" t="s">
        <v>11</v>
      </c>
      <c r="D35" s="3">
        <f>SUM(D51)</f>
        <v>67496</v>
      </c>
      <c r="E35" s="3">
        <f t="shared" ref="E35:G35" si="18">SUM(E51)</f>
        <v>47256</v>
      </c>
      <c r="F35" s="3">
        <f t="shared" si="18"/>
        <v>20240</v>
      </c>
      <c r="G35" s="3">
        <f t="shared" si="18"/>
        <v>67496</v>
      </c>
    </row>
    <row r="36" spans="1:8">
      <c r="A36" s="62"/>
      <c r="B36" s="27"/>
      <c r="C36" s="5" t="s">
        <v>123</v>
      </c>
      <c r="D36" s="3">
        <f>SUM(D52)</f>
        <v>5627.36</v>
      </c>
      <c r="E36" s="3">
        <f t="shared" ref="E36:G36" si="19">SUM(E52)</f>
        <v>5627.36</v>
      </c>
      <c r="F36" s="3">
        <f t="shared" si="19"/>
        <v>0</v>
      </c>
      <c r="G36" s="3">
        <f t="shared" si="19"/>
        <v>5627.36</v>
      </c>
    </row>
    <row r="37" spans="1:8">
      <c r="A37" s="62"/>
      <c r="B37" s="27"/>
      <c r="C37" s="5" t="s">
        <v>119</v>
      </c>
      <c r="D37" s="3">
        <f>SUM(D42)</f>
        <v>0</v>
      </c>
      <c r="E37" s="3">
        <f t="shared" ref="E37:G37" si="20">SUM(E42)</f>
        <v>0</v>
      </c>
      <c r="F37" s="3">
        <f t="shared" si="20"/>
        <v>0</v>
      </c>
      <c r="G37" s="3">
        <f t="shared" si="20"/>
        <v>0</v>
      </c>
    </row>
    <row r="38" spans="1:8">
      <c r="A38" s="62"/>
      <c r="B38" s="27"/>
      <c r="C38" s="5" t="s">
        <v>12</v>
      </c>
      <c r="D38" s="3">
        <f>SUM(D55)+D58+D57</f>
        <v>801</v>
      </c>
      <c r="E38" s="3">
        <f t="shared" ref="E38:G38" si="21">SUM(E55)+E58+E57</f>
        <v>801</v>
      </c>
      <c r="F38" s="3">
        <f t="shared" si="21"/>
        <v>0</v>
      </c>
      <c r="G38" s="3">
        <f t="shared" si="21"/>
        <v>801</v>
      </c>
    </row>
    <row r="39" spans="1:8">
      <c r="A39" s="62"/>
      <c r="B39" s="27"/>
      <c r="C39" s="5" t="s">
        <v>14</v>
      </c>
      <c r="D39" s="3">
        <f>SUM(D53)</f>
        <v>0</v>
      </c>
      <c r="E39" s="3">
        <f t="shared" ref="E39:G39" si="22">SUM(E53)</f>
        <v>0</v>
      </c>
      <c r="F39" s="3">
        <f t="shared" si="22"/>
        <v>0</v>
      </c>
      <c r="G39" s="3">
        <f t="shared" si="22"/>
        <v>0</v>
      </c>
    </row>
    <row r="40" spans="1:8">
      <c r="A40" s="62"/>
      <c r="B40" s="27"/>
      <c r="C40" s="5" t="s">
        <v>15</v>
      </c>
      <c r="D40" s="3">
        <f>SUM(D54+D59)</f>
        <v>78436.52</v>
      </c>
      <c r="E40" s="3">
        <f t="shared" ref="E40:G40" si="23">SUM(E54+E59)</f>
        <v>61385</v>
      </c>
      <c r="F40" s="3">
        <f t="shared" si="23"/>
        <v>40600.17</v>
      </c>
      <c r="G40" s="3">
        <f t="shared" si="23"/>
        <v>101985.17</v>
      </c>
    </row>
    <row r="41" spans="1:8">
      <c r="A41" s="63" t="s">
        <v>16</v>
      </c>
      <c r="B41" s="27"/>
      <c r="C41" s="54" t="s">
        <v>44</v>
      </c>
      <c r="D41" s="14">
        <v>1698841.93</v>
      </c>
      <c r="E41" s="14">
        <v>1240656.73</v>
      </c>
      <c r="F41" s="14">
        <v>418262.79</v>
      </c>
      <c r="G41" s="14">
        <f t="shared" ref="G41" si="24">SUM(E41+F41)</f>
        <v>1658919.52</v>
      </c>
      <c r="H41" s="21"/>
    </row>
    <row r="42" spans="1:8" ht="36">
      <c r="A42" s="63" t="s">
        <v>117</v>
      </c>
      <c r="B42" s="27"/>
      <c r="C42" s="54" t="s">
        <v>118</v>
      </c>
      <c r="D42" s="14">
        <v>0</v>
      </c>
      <c r="E42" s="14">
        <v>0</v>
      </c>
      <c r="F42" s="14">
        <v>0</v>
      </c>
      <c r="G42" s="14">
        <f t="shared" ref="G42:G43" si="25">SUM(E42+F42)</f>
        <v>0</v>
      </c>
    </row>
    <row r="43" spans="1:8">
      <c r="A43" s="62" t="s">
        <v>17</v>
      </c>
      <c r="B43" s="27"/>
      <c r="C43" s="7" t="s">
        <v>71</v>
      </c>
      <c r="D43" s="14">
        <v>513050.26</v>
      </c>
      <c r="E43" s="14">
        <v>330539.76</v>
      </c>
      <c r="F43" s="14">
        <v>161235.57999999999</v>
      </c>
      <c r="G43" s="14">
        <f t="shared" si="25"/>
        <v>491775.33999999997</v>
      </c>
      <c r="H43" s="21"/>
    </row>
    <row r="44" spans="1:8">
      <c r="A44" s="62" t="s">
        <v>16</v>
      </c>
      <c r="B44" s="27"/>
      <c r="C44" s="7" t="s">
        <v>45</v>
      </c>
      <c r="D44" s="14">
        <v>300046</v>
      </c>
      <c r="E44" s="14">
        <v>232006.87</v>
      </c>
      <c r="F44" s="14">
        <v>67181.3</v>
      </c>
      <c r="G44" s="14">
        <f t="shared" ref="G44:G58" si="26">SUM(E44+F44)</f>
        <v>299188.17</v>
      </c>
      <c r="H44" s="21"/>
    </row>
    <row r="45" spans="1:8">
      <c r="A45" s="62" t="s">
        <v>17</v>
      </c>
      <c r="B45" s="27"/>
      <c r="C45" s="7" t="s">
        <v>72</v>
      </c>
      <c r="D45" s="14">
        <v>92894</v>
      </c>
      <c r="E45" s="14">
        <v>58801.84</v>
      </c>
      <c r="F45" s="14">
        <v>31834.91</v>
      </c>
      <c r="G45" s="14">
        <f t="shared" si="26"/>
        <v>90636.75</v>
      </c>
      <c r="H45" s="21"/>
    </row>
    <row r="46" spans="1:8" ht="15.75">
      <c r="A46" s="63" t="s">
        <v>16</v>
      </c>
      <c r="B46" s="27"/>
      <c r="C46" s="7" t="s">
        <v>120</v>
      </c>
      <c r="D46" s="6">
        <f>53958+9275</f>
        <v>63233</v>
      </c>
      <c r="E46" s="6">
        <f>26979+7258</f>
        <v>34237</v>
      </c>
      <c r="F46" s="14">
        <v>28996</v>
      </c>
      <c r="G46" s="14">
        <f t="shared" si="26"/>
        <v>63233</v>
      </c>
      <c r="H46" s="21"/>
    </row>
    <row r="47" spans="1:8" ht="15.75">
      <c r="A47" s="62" t="s">
        <v>17</v>
      </c>
      <c r="B47" s="27"/>
      <c r="C47" s="12" t="s">
        <v>121</v>
      </c>
      <c r="D47" s="6">
        <f>16296+2735</f>
        <v>19031</v>
      </c>
      <c r="E47" s="6">
        <f>11396+2148</f>
        <v>13544</v>
      </c>
      <c r="F47" s="14">
        <v>5487</v>
      </c>
      <c r="G47" s="14">
        <f t="shared" si="26"/>
        <v>19031</v>
      </c>
      <c r="H47" s="21"/>
    </row>
    <row r="48" spans="1:8">
      <c r="A48" s="62" t="s">
        <v>18</v>
      </c>
      <c r="B48" s="27"/>
      <c r="C48" s="7" t="s">
        <v>46</v>
      </c>
      <c r="D48" s="14">
        <v>120723.79</v>
      </c>
      <c r="E48" s="6">
        <v>75757.89</v>
      </c>
      <c r="F48" s="14">
        <v>35122.92</v>
      </c>
      <c r="G48" s="14">
        <f t="shared" si="26"/>
        <v>110880.81</v>
      </c>
      <c r="H48" s="21"/>
    </row>
    <row r="49" spans="1:8">
      <c r="A49" s="62" t="s">
        <v>19</v>
      </c>
      <c r="B49" s="27"/>
      <c r="C49" s="7" t="s">
        <v>47</v>
      </c>
      <c r="D49" s="14">
        <v>3408.84</v>
      </c>
      <c r="E49" s="14">
        <v>2272.7199999999998</v>
      </c>
      <c r="F49" s="14">
        <v>1136.1199999999999</v>
      </c>
      <c r="G49" s="14">
        <f t="shared" si="26"/>
        <v>3408.8399999999997</v>
      </c>
    </row>
    <row r="50" spans="1:8" ht="25.5" customHeight="1">
      <c r="A50" s="62" t="s">
        <v>20</v>
      </c>
      <c r="B50" s="27"/>
      <c r="C50" s="7" t="s">
        <v>48</v>
      </c>
      <c r="D50" s="14">
        <v>32760.27</v>
      </c>
      <c r="E50" s="14">
        <v>9674.6</v>
      </c>
      <c r="F50" s="14">
        <f>4380+5000</f>
        <v>9380</v>
      </c>
      <c r="G50" s="14">
        <f t="shared" si="26"/>
        <v>19054.599999999999</v>
      </c>
      <c r="H50" s="21"/>
    </row>
    <row r="51" spans="1:8">
      <c r="A51" s="62" t="s">
        <v>21</v>
      </c>
      <c r="B51" s="27"/>
      <c r="C51" s="7" t="s">
        <v>49</v>
      </c>
      <c r="D51" s="14">
        <v>67496</v>
      </c>
      <c r="E51" s="14">
        <v>47256</v>
      </c>
      <c r="F51" s="14">
        <v>20240</v>
      </c>
      <c r="G51" s="14">
        <f t="shared" ref="G51" si="27">SUM(E51+F51)</f>
        <v>67496</v>
      </c>
    </row>
    <row r="52" spans="1:8">
      <c r="A52" s="62" t="s">
        <v>127</v>
      </c>
      <c r="B52" s="27"/>
      <c r="C52" s="7" t="s">
        <v>122</v>
      </c>
      <c r="D52" s="14">
        <v>5627.36</v>
      </c>
      <c r="E52" s="14">
        <v>5627.36</v>
      </c>
      <c r="F52" s="14">
        <v>0</v>
      </c>
      <c r="G52" s="14">
        <f t="shared" si="26"/>
        <v>5627.36</v>
      </c>
    </row>
    <row r="53" spans="1:8" ht="24">
      <c r="A53" s="62" t="s">
        <v>57</v>
      </c>
      <c r="B53" s="27"/>
      <c r="C53" s="7" t="s">
        <v>66</v>
      </c>
      <c r="D53" s="6">
        <v>0</v>
      </c>
      <c r="E53" s="6">
        <v>0</v>
      </c>
      <c r="F53" s="14">
        <v>0</v>
      </c>
      <c r="G53" s="14">
        <f t="shared" si="26"/>
        <v>0</v>
      </c>
    </row>
    <row r="54" spans="1:8" ht="24.6" customHeight="1">
      <c r="A54" s="62" t="s">
        <v>22</v>
      </c>
      <c r="B54" s="27"/>
      <c r="C54" s="7" t="s">
        <v>50</v>
      </c>
      <c r="D54" s="14">
        <v>75436.52</v>
      </c>
      <c r="E54" s="14">
        <v>58385</v>
      </c>
      <c r="F54" s="14">
        <f>17051.52+13705.67+9842.98</f>
        <v>40600.17</v>
      </c>
      <c r="G54" s="14">
        <f t="shared" si="26"/>
        <v>98985.17</v>
      </c>
    </row>
    <row r="55" spans="1:8">
      <c r="A55" s="62" t="s">
        <v>23</v>
      </c>
      <c r="B55" s="27"/>
      <c r="C55" s="7" t="s">
        <v>51</v>
      </c>
      <c r="D55" s="14">
        <v>0</v>
      </c>
      <c r="E55" s="14">
        <v>0</v>
      </c>
      <c r="F55" s="14">
        <v>0</v>
      </c>
      <c r="G55" s="14">
        <f t="shared" si="26"/>
        <v>0</v>
      </c>
    </row>
    <row r="56" spans="1:8">
      <c r="A56" s="62" t="s">
        <v>19</v>
      </c>
      <c r="B56" s="27"/>
      <c r="C56" s="7" t="s">
        <v>104</v>
      </c>
      <c r="D56" s="14">
        <v>488984.23</v>
      </c>
      <c r="E56" s="14">
        <v>248378.11</v>
      </c>
      <c r="F56" s="14">
        <f>136422.8+25000</f>
        <v>161422.79999999999</v>
      </c>
      <c r="G56" s="14">
        <f t="shared" ref="G56" si="28">SUM(E56+F56)</f>
        <v>409800.91</v>
      </c>
    </row>
    <row r="57" spans="1:8">
      <c r="A57" s="62" t="s">
        <v>23</v>
      </c>
      <c r="B57" s="27"/>
      <c r="C57" s="7" t="s">
        <v>74</v>
      </c>
      <c r="D57" s="6">
        <v>0</v>
      </c>
      <c r="E57" s="6">
        <v>0</v>
      </c>
      <c r="F57" s="14">
        <v>0</v>
      </c>
      <c r="G57" s="14">
        <f t="shared" si="26"/>
        <v>0</v>
      </c>
    </row>
    <row r="58" spans="1:8">
      <c r="A58" s="62" t="s">
        <v>23</v>
      </c>
      <c r="B58" s="27"/>
      <c r="C58" s="7" t="s">
        <v>73</v>
      </c>
      <c r="D58" s="6">
        <v>801</v>
      </c>
      <c r="E58" s="6">
        <v>801</v>
      </c>
      <c r="F58" s="14">
        <v>0</v>
      </c>
      <c r="G58" s="14">
        <f t="shared" si="26"/>
        <v>801</v>
      </c>
    </row>
    <row r="59" spans="1:8" ht="29.25" customHeight="1">
      <c r="A59" s="62" t="s">
        <v>22</v>
      </c>
      <c r="B59" s="27"/>
      <c r="C59" s="7" t="s">
        <v>105</v>
      </c>
      <c r="D59" s="14">
        <v>3000</v>
      </c>
      <c r="E59" s="14">
        <v>3000</v>
      </c>
      <c r="F59" s="14">
        <v>0</v>
      </c>
      <c r="G59" s="14">
        <f t="shared" ref="G59" si="29">SUM(E59+F59)</f>
        <v>3000</v>
      </c>
    </row>
    <row r="60" spans="1:8" ht="15.75">
      <c r="A60" s="19" t="s">
        <v>82</v>
      </c>
      <c r="B60" s="27"/>
      <c r="C60" s="4" t="s">
        <v>2</v>
      </c>
      <c r="D60" s="20">
        <f>SUM(D61)</f>
        <v>1468</v>
      </c>
      <c r="E60" s="20">
        <f>SUM(E61)</f>
        <v>1468</v>
      </c>
      <c r="F60" s="2">
        <f>SUM(F61:F62)</f>
        <v>0</v>
      </c>
      <c r="G60" s="2">
        <f t="shared" ref="G60:G65" si="30">SUM(E60+F60)</f>
        <v>1468</v>
      </c>
    </row>
    <row r="61" spans="1:8">
      <c r="A61" s="81" t="s">
        <v>3</v>
      </c>
      <c r="B61" s="28"/>
      <c r="C61" s="5" t="s">
        <v>13</v>
      </c>
      <c r="D61" s="18">
        <f>SUM(D62)</f>
        <v>1468</v>
      </c>
      <c r="E61" s="18">
        <f>SUM(E62)</f>
        <v>1468</v>
      </c>
      <c r="F61" s="6">
        <v>0</v>
      </c>
      <c r="G61" s="6">
        <f t="shared" si="30"/>
        <v>1468</v>
      </c>
    </row>
    <row r="62" spans="1:8" ht="36">
      <c r="A62" s="64" t="s">
        <v>24</v>
      </c>
      <c r="B62" s="27"/>
      <c r="C62" s="7" t="s">
        <v>52</v>
      </c>
      <c r="D62" s="6">
        <v>1468</v>
      </c>
      <c r="E62" s="6">
        <v>1468</v>
      </c>
      <c r="F62" s="6">
        <v>0</v>
      </c>
      <c r="G62" s="6">
        <f t="shared" si="30"/>
        <v>1468</v>
      </c>
    </row>
    <row r="63" spans="1:8" ht="15.75">
      <c r="A63" s="19" t="s">
        <v>102</v>
      </c>
      <c r="B63" s="27"/>
      <c r="C63" s="4" t="s">
        <v>2</v>
      </c>
      <c r="D63" s="20">
        <f>SUM(D64)</f>
        <v>0</v>
      </c>
      <c r="E63" s="20">
        <f>SUM(E64)</f>
        <v>0</v>
      </c>
      <c r="F63" s="20">
        <f>SUM(F64:F65)</f>
        <v>0</v>
      </c>
      <c r="G63" s="20">
        <f t="shared" si="30"/>
        <v>0</v>
      </c>
    </row>
    <row r="64" spans="1:8">
      <c r="A64" s="81" t="s">
        <v>3</v>
      </c>
      <c r="B64" s="28"/>
      <c r="C64" s="5" t="s">
        <v>12</v>
      </c>
      <c r="D64" s="18">
        <f>SUM(D65)</f>
        <v>0</v>
      </c>
      <c r="E64" s="18">
        <f>SUM(E65)</f>
        <v>0</v>
      </c>
      <c r="F64" s="18">
        <v>0</v>
      </c>
      <c r="G64" s="18">
        <f t="shared" si="30"/>
        <v>0</v>
      </c>
    </row>
    <row r="65" spans="1:8">
      <c r="A65" s="64" t="s">
        <v>23</v>
      </c>
      <c r="B65" s="27"/>
      <c r="C65" s="7" t="s">
        <v>103</v>
      </c>
      <c r="D65" s="6">
        <v>0</v>
      </c>
      <c r="E65" s="6">
        <v>0</v>
      </c>
      <c r="F65" s="18">
        <v>0</v>
      </c>
      <c r="G65" s="18">
        <f t="shared" si="30"/>
        <v>0</v>
      </c>
    </row>
    <row r="66" spans="1:8" ht="45" customHeight="1">
      <c r="A66" s="65" t="s">
        <v>83</v>
      </c>
      <c r="B66" s="27"/>
      <c r="C66" s="4" t="s">
        <v>2</v>
      </c>
      <c r="D66" s="2">
        <f t="shared" ref="D66:E66" si="31">SUM(D67)</f>
        <v>10000</v>
      </c>
      <c r="E66" s="2">
        <f t="shared" si="31"/>
        <v>0</v>
      </c>
      <c r="F66" s="20">
        <f t="shared" ref="F66:F67" si="32">SUM(G66-E66)</f>
        <v>0</v>
      </c>
      <c r="G66" s="20">
        <f>SUM(G67)</f>
        <v>0</v>
      </c>
    </row>
    <row r="67" spans="1:8" ht="15.75">
      <c r="A67" s="82" t="s">
        <v>3</v>
      </c>
      <c r="B67" s="27"/>
      <c r="C67" s="5" t="s">
        <v>12</v>
      </c>
      <c r="D67" s="20">
        <f>SUM(D68)</f>
        <v>10000</v>
      </c>
      <c r="E67" s="20">
        <f t="shared" ref="E67" si="33">SUM(E68)</f>
        <v>0</v>
      </c>
      <c r="F67" s="36">
        <f t="shared" si="32"/>
        <v>0</v>
      </c>
      <c r="G67" s="36">
        <f>SUM(G68)</f>
        <v>0</v>
      </c>
    </row>
    <row r="68" spans="1:8">
      <c r="A68" s="62" t="s">
        <v>23</v>
      </c>
      <c r="B68" s="27"/>
      <c r="C68" s="7" t="s">
        <v>53</v>
      </c>
      <c r="D68" s="6">
        <v>10000</v>
      </c>
      <c r="E68" s="6">
        <v>0</v>
      </c>
      <c r="F68" s="15">
        <v>0</v>
      </c>
      <c r="G68" s="15">
        <v>0</v>
      </c>
    </row>
    <row r="69" spans="1:8" ht="58.5">
      <c r="A69" s="65" t="s">
        <v>84</v>
      </c>
      <c r="B69" s="27"/>
      <c r="C69" s="4" t="s">
        <v>2</v>
      </c>
      <c r="D69" s="2">
        <f>SUM(D70:D72)</f>
        <v>1030091.67</v>
      </c>
      <c r="E69" s="2">
        <f>SUM(E70:E72)</f>
        <v>677411.9800000001</v>
      </c>
      <c r="F69" s="2">
        <f>SUM(F70:F72)</f>
        <v>251402.25999999998</v>
      </c>
      <c r="G69" s="2">
        <f>SUM(G70:G72)</f>
        <v>928814.24</v>
      </c>
      <c r="H69" s="21"/>
    </row>
    <row r="70" spans="1:8">
      <c r="A70" s="62" t="s">
        <v>3</v>
      </c>
      <c r="B70" s="27"/>
      <c r="C70" s="5" t="s">
        <v>4</v>
      </c>
      <c r="D70" s="3">
        <f>SUM(D73)+D75</f>
        <v>794422</v>
      </c>
      <c r="E70" s="3">
        <f t="shared" ref="E70:G70" si="34">SUM(E73)+E75</f>
        <v>524549.32000000007</v>
      </c>
      <c r="F70" s="3">
        <f t="shared" si="34"/>
        <v>185870.61</v>
      </c>
      <c r="G70" s="3">
        <f t="shared" si="34"/>
        <v>710419.92999999993</v>
      </c>
    </row>
    <row r="71" spans="1:8">
      <c r="A71" s="62"/>
      <c r="B71" s="27"/>
      <c r="C71" s="5" t="s">
        <v>6</v>
      </c>
      <c r="D71" s="3">
        <f>SUM(D74)+D76</f>
        <v>230747.67</v>
      </c>
      <c r="E71" s="3">
        <f t="shared" ref="E71:G71" si="35">SUM(E74)+E76</f>
        <v>149199.66</v>
      </c>
      <c r="F71" s="3">
        <f t="shared" si="35"/>
        <v>64272.65</v>
      </c>
      <c r="G71" s="3">
        <f t="shared" si="35"/>
        <v>213472.31</v>
      </c>
    </row>
    <row r="72" spans="1:8">
      <c r="A72" s="62"/>
      <c r="B72" s="27"/>
      <c r="C72" s="5" t="s">
        <v>15</v>
      </c>
      <c r="D72" s="3">
        <f t="shared" ref="D72:G72" si="36">SUM(D77)</f>
        <v>4922</v>
      </c>
      <c r="E72" s="3">
        <f t="shared" si="36"/>
        <v>3663</v>
      </c>
      <c r="F72" s="3">
        <f t="shared" si="36"/>
        <v>1259</v>
      </c>
      <c r="G72" s="3">
        <f t="shared" si="36"/>
        <v>4922</v>
      </c>
    </row>
    <row r="73" spans="1:8">
      <c r="A73" s="62" t="s">
        <v>16</v>
      </c>
      <c r="B73" s="27"/>
      <c r="C73" s="7" t="s">
        <v>54</v>
      </c>
      <c r="D73" s="6">
        <v>762788</v>
      </c>
      <c r="E73" s="6">
        <v>505183.32</v>
      </c>
      <c r="F73" s="14">
        <v>173602.61</v>
      </c>
      <c r="G73" s="14">
        <f>SUM(E73+F73)</f>
        <v>678785.92999999993</v>
      </c>
      <c r="H73" s="21"/>
    </row>
    <row r="74" spans="1:8">
      <c r="A74" s="62" t="s">
        <v>17</v>
      </c>
      <c r="B74" s="27"/>
      <c r="C74" s="7" t="s">
        <v>125</v>
      </c>
      <c r="D74" s="6">
        <v>221189.67</v>
      </c>
      <c r="E74" s="6">
        <v>143348.66</v>
      </c>
      <c r="F74" s="14">
        <v>60565.65</v>
      </c>
      <c r="G74" s="14">
        <f>SUM(E74+F74)</f>
        <v>203914.31</v>
      </c>
      <c r="H74" s="21"/>
    </row>
    <row r="75" spans="1:8" ht="15.75">
      <c r="A75" s="62" t="s">
        <v>16</v>
      </c>
      <c r="B75" s="27"/>
      <c r="C75" s="7" t="s">
        <v>124</v>
      </c>
      <c r="D75" s="6">
        <v>31634</v>
      </c>
      <c r="E75" s="6">
        <v>19366</v>
      </c>
      <c r="F75" s="14">
        <v>12268</v>
      </c>
      <c r="G75" s="14">
        <f t="shared" ref="G75:G76" si="37">SUM(E75+F75)</f>
        <v>31634</v>
      </c>
    </row>
    <row r="76" spans="1:8" ht="15.75">
      <c r="A76" s="62" t="s">
        <v>17</v>
      </c>
      <c r="B76" s="27"/>
      <c r="C76" s="7" t="s">
        <v>126</v>
      </c>
      <c r="D76" s="6">
        <v>9558</v>
      </c>
      <c r="E76" s="6">
        <v>5851</v>
      </c>
      <c r="F76" s="14">
        <v>3707</v>
      </c>
      <c r="G76" s="14">
        <f t="shared" si="37"/>
        <v>9558</v>
      </c>
    </row>
    <row r="77" spans="1:8" ht="36">
      <c r="A77" s="62" t="s">
        <v>26</v>
      </c>
      <c r="B77" s="27"/>
      <c r="C77" s="7" t="s">
        <v>67</v>
      </c>
      <c r="D77" s="6">
        <v>4922</v>
      </c>
      <c r="E77" s="6">
        <v>3663</v>
      </c>
      <c r="F77" s="14">
        <v>1259</v>
      </c>
      <c r="G77" s="14">
        <f t="shared" ref="G77" si="38">SUM(E77+F77)</f>
        <v>4922</v>
      </c>
    </row>
    <row r="78" spans="1:8" ht="33.75" customHeight="1">
      <c r="A78" s="60" t="s">
        <v>89</v>
      </c>
      <c r="B78" s="29"/>
      <c r="C78" s="55" t="s">
        <v>2</v>
      </c>
      <c r="D78" s="8">
        <f>SUM(D79)</f>
        <v>111708</v>
      </c>
      <c r="E78" s="8">
        <f t="shared" ref="E78:G78" si="39">SUM(E79)</f>
        <v>83781</v>
      </c>
      <c r="F78" s="8">
        <f t="shared" si="39"/>
        <v>34082.11</v>
      </c>
      <c r="G78" s="8">
        <f t="shared" si="39"/>
        <v>117863.10999999999</v>
      </c>
    </row>
    <row r="79" spans="1:8" ht="44.25" customHeight="1">
      <c r="A79" s="65" t="s">
        <v>85</v>
      </c>
      <c r="B79" s="27"/>
      <c r="C79" s="4" t="s">
        <v>2</v>
      </c>
      <c r="D79" s="11">
        <f>SUM(D80:D83)</f>
        <v>111708</v>
      </c>
      <c r="E79" s="11">
        <f>SUM(E80:E83)</f>
        <v>83781</v>
      </c>
      <c r="F79" s="89">
        <f>SUM(F80:F83)</f>
        <v>34082.11</v>
      </c>
      <c r="G79" s="89">
        <f>SUM(G80:G83)</f>
        <v>117863.10999999999</v>
      </c>
      <c r="H79" s="21"/>
    </row>
    <row r="80" spans="1:8">
      <c r="A80" s="69" t="s">
        <v>3</v>
      </c>
      <c r="B80" s="27"/>
      <c r="C80" s="5" t="s">
        <v>4</v>
      </c>
      <c r="D80" s="3">
        <f>SUM(D84)</f>
        <v>72428.62</v>
      </c>
      <c r="E80" s="3">
        <f t="shared" ref="E80:E81" si="40">SUM(E84)</f>
        <v>52284.63</v>
      </c>
      <c r="F80" s="42">
        <f t="shared" ref="F80:G83" si="41">SUM(F84)</f>
        <v>19523.580000000002</v>
      </c>
      <c r="G80" s="42">
        <f t="shared" si="41"/>
        <v>71808.209999999992</v>
      </c>
    </row>
    <row r="81" spans="1:8">
      <c r="A81" s="62"/>
      <c r="B81" s="27"/>
      <c r="C81" s="5" t="s">
        <v>6</v>
      </c>
      <c r="D81" s="3">
        <f>SUM(D85)</f>
        <v>23573</v>
      </c>
      <c r="E81" s="3">
        <f t="shared" si="40"/>
        <v>15789.99</v>
      </c>
      <c r="F81" s="42">
        <f t="shared" si="41"/>
        <v>5896.13</v>
      </c>
      <c r="G81" s="42">
        <f t="shared" si="41"/>
        <v>21686.12</v>
      </c>
    </row>
    <row r="82" spans="1:8">
      <c r="A82" s="62"/>
      <c r="B82" s="27"/>
      <c r="C82" s="5" t="s">
        <v>10</v>
      </c>
      <c r="D82" s="3">
        <f>SUM(D86)</f>
        <v>6380</v>
      </c>
      <c r="E82" s="3">
        <f t="shared" ref="E82" si="42">SUM(E86)</f>
        <v>6380</v>
      </c>
      <c r="F82" s="42">
        <f t="shared" si="41"/>
        <v>1500</v>
      </c>
      <c r="G82" s="42">
        <f t="shared" si="41"/>
        <v>7880</v>
      </c>
    </row>
    <row r="83" spans="1:8">
      <c r="A83" s="62"/>
      <c r="B83" s="27"/>
      <c r="C83" s="5" t="s">
        <v>15</v>
      </c>
      <c r="D83" s="3">
        <f>SUM(D87)</f>
        <v>9326.3799999999992</v>
      </c>
      <c r="E83" s="3">
        <f t="shared" ref="E83" si="43">SUM(E87)</f>
        <v>9326.3799999999992</v>
      </c>
      <c r="F83" s="42">
        <f t="shared" si="41"/>
        <v>7162.4</v>
      </c>
      <c r="G83" s="42">
        <f t="shared" si="41"/>
        <v>16488.78</v>
      </c>
    </row>
    <row r="84" spans="1:8">
      <c r="A84" s="62" t="s">
        <v>16</v>
      </c>
      <c r="B84" s="27"/>
      <c r="C84" s="7" t="s">
        <v>55</v>
      </c>
      <c r="D84" s="14">
        <v>72428.62</v>
      </c>
      <c r="E84" s="14">
        <v>52284.63</v>
      </c>
      <c r="F84" s="15">
        <v>19523.580000000002</v>
      </c>
      <c r="G84" s="15">
        <f>SUM(E84+F84)</f>
        <v>71808.209999999992</v>
      </c>
      <c r="H84" s="21"/>
    </row>
    <row r="85" spans="1:8">
      <c r="A85" s="62" t="s">
        <v>17</v>
      </c>
      <c r="B85" s="27"/>
      <c r="C85" s="7" t="s">
        <v>56</v>
      </c>
      <c r="D85" s="14">
        <v>23573</v>
      </c>
      <c r="E85" s="14">
        <v>15789.99</v>
      </c>
      <c r="F85" s="15">
        <v>5896.13</v>
      </c>
      <c r="G85" s="15">
        <f>SUM(E85+F85)</f>
        <v>21686.12</v>
      </c>
      <c r="H85" s="21"/>
    </row>
    <row r="86" spans="1:8" ht="27.75" customHeight="1">
      <c r="A86" s="62" t="s">
        <v>20</v>
      </c>
      <c r="B86" s="27"/>
      <c r="C86" s="7" t="s">
        <v>145</v>
      </c>
      <c r="D86" s="14">
        <v>6380</v>
      </c>
      <c r="E86" s="14">
        <v>6380</v>
      </c>
      <c r="F86" s="15">
        <v>1500</v>
      </c>
      <c r="G86" s="15">
        <f>SUM(E86+F86)</f>
        <v>7880</v>
      </c>
    </row>
    <row r="87" spans="1:8" ht="24">
      <c r="A87" s="62" t="s">
        <v>22</v>
      </c>
      <c r="B87" s="27"/>
      <c r="C87" s="7" t="s">
        <v>58</v>
      </c>
      <c r="D87" s="6">
        <v>9326.3799999999992</v>
      </c>
      <c r="E87" s="6">
        <v>9326.3799999999992</v>
      </c>
      <c r="F87" s="15">
        <v>7162.4</v>
      </c>
      <c r="G87" s="15">
        <f>SUM(E87+F87)</f>
        <v>16488.78</v>
      </c>
    </row>
    <row r="88" spans="1:8" ht="78.75">
      <c r="A88" s="66" t="s">
        <v>88</v>
      </c>
      <c r="B88" s="27"/>
      <c r="C88" s="13" t="s">
        <v>2</v>
      </c>
      <c r="D88" s="9">
        <f>SUM(D89:D91)</f>
        <v>180657.47</v>
      </c>
      <c r="E88" s="9">
        <f t="shared" ref="E88:G88" si="44">SUM(E89:E91)</f>
        <v>87066.26</v>
      </c>
      <c r="F88" s="9">
        <f t="shared" si="44"/>
        <v>101591.21</v>
      </c>
      <c r="G88" s="9">
        <f t="shared" si="44"/>
        <v>188657.47</v>
      </c>
    </row>
    <row r="89" spans="1:8" ht="15.75">
      <c r="A89" s="81" t="s">
        <v>3</v>
      </c>
      <c r="B89" s="27"/>
      <c r="C89" s="17" t="s">
        <v>10</v>
      </c>
      <c r="D89" s="11">
        <f>SUM(D98)</f>
        <v>2101.27</v>
      </c>
      <c r="E89" s="11">
        <f t="shared" ref="E89:G89" si="45">SUM(E98)</f>
        <v>2101.27</v>
      </c>
      <c r="F89" s="11">
        <f t="shared" si="45"/>
        <v>0</v>
      </c>
      <c r="G89" s="11">
        <f t="shared" si="45"/>
        <v>2101.27</v>
      </c>
    </row>
    <row r="90" spans="1:8" ht="15.75">
      <c r="B90" s="27"/>
      <c r="C90" s="4" t="s">
        <v>11</v>
      </c>
      <c r="D90" s="2">
        <f>SUM(D93+D99+D108)</f>
        <v>157685</v>
      </c>
      <c r="E90" s="2">
        <f t="shared" ref="E90:G90" si="46">SUM(E93+E99+E108)</f>
        <v>64093.79</v>
      </c>
      <c r="F90" s="2">
        <f t="shared" si="46"/>
        <v>91591.21</v>
      </c>
      <c r="G90" s="2">
        <f t="shared" si="46"/>
        <v>155685</v>
      </c>
    </row>
    <row r="91" spans="1:8" ht="15.75">
      <c r="A91" s="84"/>
      <c r="B91" s="27"/>
      <c r="C91" s="4" t="s">
        <v>15</v>
      </c>
      <c r="D91" s="2">
        <f>SUM(D94+D100+D109)</f>
        <v>20871.2</v>
      </c>
      <c r="E91" s="2">
        <f t="shared" ref="E91:G91" si="47">SUM(E94+E100+E109)</f>
        <v>20871.2</v>
      </c>
      <c r="F91" s="2">
        <f t="shared" si="47"/>
        <v>10000</v>
      </c>
      <c r="G91" s="2">
        <f t="shared" si="47"/>
        <v>30871.200000000001</v>
      </c>
    </row>
    <row r="92" spans="1:8" ht="101.25" customHeight="1">
      <c r="A92" s="67" t="s">
        <v>86</v>
      </c>
      <c r="B92" s="27"/>
      <c r="C92" s="4" t="s">
        <v>2</v>
      </c>
      <c r="D92" s="2">
        <f>SUM(D93:D94)</f>
        <v>1000</v>
      </c>
      <c r="E92" s="2">
        <f t="shared" ref="E92:G92" si="48">SUM(E93:E94)</f>
        <v>1000</v>
      </c>
      <c r="F92" s="2">
        <f t="shared" si="48"/>
        <v>0</v>
      </c>
      <c r="G92" s="2">
        <f t="shared" si="48"/>
        <v>1000</v>
      </c>
    </row>
    <row r="93" spans="1:8">
      <c r="A93" s="85" t="s">
        <v>3</v>
      </c>
      <c r="B93" s="27"/>
      <c r="C93" s="5" t="s">
        <v>11</v>
      </c>
      <c r="D93" s="3">
        <f t="shared" ref="D93:G94" si="49">SUM(D95)</f>
        <v>1000</v>
      </c>
      <c r="E93" s="3">
        <f t="shared" si="49"/>
        <v>1000</v>
      </c>
      <c r="F93" s="16">
        <f>SUM(F95)</f>
        <v>0</v>
      </c>
      <c r="G93" s="16">
        <f>SUM(G95)</f>
        <v>1000</v>
      </c>
    </row>
    <row r="94" spans="1:8">
      <c r="A94" s="85"/>
      <c r="B94" s="27"/>
      <c r="C94" s="5" t="s">
        <v>15</v>
      </c>
      <c r="D94" s="3">
        <f>SUM(D96)</f>
        <v>0</v>
      </c>
      <c r="E94" s="3">
        <f t="shared" si="49"/>
        <v>0</v>
      </c>
      <c r="F94" s="16">
        <f t="shared" si="49"/>
        <v>0</v>
      </c>
      <c r="G94" s="16">
        <f t="shared" si="49"/>
        <v>0</v>
      </c>
    </row>
    <row r="95" spans="1:8">
      <c r="A95" s="62" t="s">
        <v>25</v>
      </c>
      <c r="B95" s="27"/>
      <c r="C95" s="7" t="s">
        <v>59</v>
      </c>
      <c r="D95" s="6">
        <v>1000</v>
      </c>
      <c r="E95" s="6">
        <v>1000</v>
      </c>
      <c r="F95" s="14">
        <v>0</v>
      </c>
      <c r="G95" s="14">
        <f>SUM(E95+F95)</f>
        <v>1000</v>
      </c>
    </row>
    <row r="96" spans="1:8" ht="24">
      <c r="A96" s="62" t="s">
        <v>22</v>
      </c>
      <c r="B96" s="27"/>
      <c r="C96" s="7" t="s">
        <v>68</v>
      </c>
      <c r="D96" s="6">
        <v>0</v>
      </c>
      <c r="E96" s="6">
        <v>0</v>
      </c>
      <c r="F96" s="14">
        <v>0</v>
      </c>
      <c r="G96" s="14">
        <f>SUM(E96+F96)</f>
        <v>0</v>
      </c>
    </row>
    <row r="97" spans="1:7" ht="46.5" customHeight="1">
      <c r="A97" s="65" t="s">
        <v>90</v>
      </c>
      <c r="B97" s="27"/>
      <c r="C97" s="4" t="s">
        <v>2</v>
      </c>
      <c r="D97" s="2">
        <f>SUM(D98:D100)</f>
        <v>176657.47</v>
      </c>
      <c r="E97" s="2">
        <f t="shared" ref="E97:G97" si="50">SUM(E98:E100)</f>
        <v>85066.26</v>
      </c>
      <c r="F97" s="2">
        <f t="shared" si="50"/>
        <v>101591.21</v>
      </c>
      <c r="G97" s="2">
        <f t="shared" si="50"/>
        <v>186657.47</v>
      </c>
    </row>
    <row r="98" spans="1:7" ht="18.600000000000001" customHeight="1">
      <c r="A98" s="69" t="s">
        <v>3</v>
      </c>
      <c r="B98" s="27"/>
      <c r="C98" s="17" t="s">
        <v>10</v>
      </c>
      <c r="D98" s="11">
        <f>SUM(D101)</f>
        <v>2101.27</v>
      </c>
      <c r="E98" s="11">
        <f>SUM(E101)</f>
        <v>2101.27</v>
      </c>
      <c r="F98" s="11">
        <f t="shared" ref="F98:G98" si="51">SUM(F101)</f>
        <v>0</v>
      </c>
      <c r="G98" s="11">
        <f t="shared" si="51"/>
        <v>2101.27</v>
      </c>
    </row>
    <row r="99" spans="1:7">
      <c r="A99" s="82"/>
      <c r="B99" s="27"/>
      <c r="C99" s="5" t="s">
        <v>11</v>
      </c>
      <c r="D99" s="3">
        <f>SUM(D102+D104+D105)</f>
        <v>153685</v>
      </c>
      <c r="E99" s="3">
        <f t="shared" ref="E99:G99" si="52">SUM(E102+E104+E105)</f>
        <v>62093.79</v>
      </c>
      <c r="F99" s="3">
        <f t="shared" si="52"/>
        <v>91591.21</v>
      </c>
      <c r="G99" s="3">
        <f t="shared" si="52"/>
        <v>153685</v>
      </c>
    </row>
    <row r="100" spans="1:7">
      <c r="A100" s="82"/>
      <c r="B100" s="27"/>
      <c r="C100" s="5" t="s">
        <v>15</v>
      </c>
      <c r="D100" s="3">
        <f>SUM(D103+D106)</f>
        <v>20871.2</v>
      </c>
      <c r="E100" s="3">
        <f t="shared" ref="E100:G100" si="53">SUM(E103+E106)</f>
        <v>20871.2</v>
      </c>
      <c r="F100" s="3">
        <f t="shared" si="53"/>
        <v>10000</v>
      </c>
      <c r="G100" s="3">
        <f t="shared" si="53"/>
        <v>30871.200000000001</v>
      </c>
    </row>
    <row r="101" spans="1:7" ht="27" customHeight="1">
      <c r="A101" s="62" t="s">
        <v>20</v>
      </c>
      <c r="B101" s="27"/>
      <c r="C101" s="7" t="s">
        <v>75</v>
      </c>
      <c r="D101" s="6">
        <v>2101.27</v>
      </c>
      <c r="E101" s="6">
        <v>2101.27</v>
      </c>
      <c r="F101" s="14">
        <v>0</v>
      </c>
      <c r="G101" s="14">
        <f>SUM(E101+F101)</f>
        <v>2101.27</v>
      </c>
    </row>
    <row r="102" spans="1:7">
      <c r="A102" s="62" t="s">
        <v>25</v>
      </c>
      <c r="B102" s="27"/>
      <c r="C102" s="7" t="s">
        <v>60</v>
      </c>
      <c r="D102" s="6">
        <v>0</v>
      </c>
      <c r="E102" s="6">
        <v>0</v>
      </c>
      <c r="F102" s="14">
        <v>0</v>
      </c>
      <c r="G102" s="14">
        <f t="shared" ref="G102:G105" si="54">SUM(E102+F102)</f>
        <v>0</v>
      </c>
    </row>
    <row r="103" spans="1:7" ht="27" customHeight="1">
      <c r="A103" s="62" t="s">
        <v>22</v>
      </c>
      <c r="B103" s="27"/>
      <c r="C103" s="7" t="s">
        <v>107</v>
      </c>
      <c r="D103" s="6">
        <v>20871.2</v>
      </c>
      <c r="E103" s="6">
        <v>20871.2</v>
      </c>
      <c r="F103" s="14">
        <v>10000</v>
      </c>
      <c r="G103" s="14">
        <f t="shared" si="54"/>
        <v>30871.200000000001</v>
      </c>
    </row>
    <row r="104" spans="1:7" ht="15.75">
      <c r="A104" s="62" t="s">
        <v>79</v>
      </c>
      <c r="B104" s="27"/>
      <c r="C104" s="7" t="s">
        <v>129</v>
      </c>
      <c r="D104" s="6">
        <v>146000</v>
      </c>
      <c r="E104" s="6">
        <v>54408.79</v>
      </c>
      <c r="F104" s="14">
        <v>91591.21</v>
      </c>
      <c r="G104" s="14">
        <f t="shared" si="54"/>
        <v>146000</v>
      </c>
    </row>
    <row r="105" spans="1:7" ht="15.75">
      <c r="A105" s="62" t="s">
        <v>106</v>
      </c>
      <c r="B105" s="27"/>
      <c r="C105" s="7" t="s">
        <v>129</v>
      </c>
      <c r="D105" s="6">
        <v>7685</v>
      </c>
      <c r="E105" s="6">
        <v>7685</v>
      </c>
      <c r="F105" s="14">
        <v>0</v>
      </c>
      <c r="G105" s="14">
        <f t="shared" si="54"/>
        <v>7685</v>
      </c>
    </row>
    <row r="106" spans="1:7" ht="27" customHeight="1">
      <c r="A106" s="62" t="s">
        <v>22</v>
      </c>
      <c r="B106" s="27"/>
      <c r="C106" s="7" t="s">
        <v>128</v>
      </c>
      <c r="D106" s="6">
        <v>0</v>
      </c>
      <c r="E106" s="6">
        <v>0</v>
      </c>
      <c r="F106" s="14">
        <v>0</v>
      </c>
      <c r="G106" s="14">
        <f t="shared" ref="G106" si="55">SUM(E106+F106)</f>
        <v>0</v>
      </c>
    </row>
    <row r="107" spans="1:7" ht="87">
      <c r="A107" s="65" t="s">
        <v>87</v>
      </c>
      <c r="B107" s="27"/>
      <c r="C107" s="4" t="s">
        <v>2</v>
      </c>
      <c r="D107" s="2">
        <f>SUM(D108:D109)</f>
        <v>3000</v>
      </c>
      <c r="E107" s="2">
        <f t="shared" ref="E107:G107" si="56">SUM(E108:E109)</f>
        <v>1000</v>
      </c>
      <c r="F107" s="2">
        <f t="shared" si="56"/>
        <v>0</v>
      </c>
      <c r="G107" s="2">
        <f t="shared" si="56"/>
        <v>1000</v>
      </c>
    </row>
    <row r="108" spans="1:7">
      <c r="A108" s="69" t="s">
        <v>3</v>
      </c>
      <c r="B108" s="27"/>
      <c r="C108" s="10" t="s">
        <v>11</v>
      </c>
      <c r="D108" s="42">
        <f>SUM(D110+D111)</f>
        <v>3000</v>
      </c>
      <c r="E108" s="42">
        <f t="shared" ref="E108:G108" si="57">SUM(E110+E111)</f>
        <v>1000</v>
      </c>
      <c r="F108" s="42">
        <f t="shared" si="57"/>
        <v>0</v>
      </c>
      <c r="G108" s="42">
        <f t="shared" si="57"/>
        <v>1000</v>
      </c>
    </row>
    <row r="109" spans="1:7">
      <c r="A109" s="69"/>
      <c r="B109" s="27"/>
      <c r="C109" s="10" t="s">
        <v>15</v>
      </c>
      <c r="D109" s="42">
        <f>SUM(D112)</f>
        <v>0</v>
      </c>
      <c r="E109" s="42">
        <f>SUM(E112)</f>
        <v>0</v>
      </c>
      <c r="F109" s="42">
        <f>SUM(F112)</f>
        <v>0</v>
      </c>
      <c r="G109" s="42">
        <f>SUM(G112)</f>
        <v>0</v>
      </c>
    </row>
    <row r="110" spans="1:7">
      <c r="A110" s="62" t="s">
        <v>25</v>
      </c>
      <c r="B110" s="27"/>
      <c r="C110" s="7" t="s">
        <v>147</v>
      </c>
      <c r="D110" s="6">
        <v>2000</v>
      </c>
      <c r="E110" s="6">
        <v>0</v>
      </c>
      <c r="F110" s="14">
        <v>0</v>
      </c>
      <c r="G110" s="14">
        <f>SUM(E110+F110)</f>
        <v>0</v>
      </c>
    </row>
    <row r="111" spans="1:7">
      <c r="A111" s="62" t="s">
        <v>25</v>
      </c>
      <c r="B111" s="27"/>
      <c r="C111" s="7" t="s">
        <v>146</v>
      </c>
      <c r="D111" s="6">
        <v>1000</v>
      </c>
      <c r="E111" s="6">
        <v>1000</v>
      </c>
      <c r="F111" s="14">
        <v>0</v>
      </c>
      <c r="G111" s="14">
        <f>SUM(E111+F111)</f>
        <v>1000</v>
      </c>
    </row>
    <row r="112" spans="1:7" ht="24">
      <c r="A112" s="62" t="s">
        <v>22</v>
      </c>
      <c r="B112" s="27"/>
      <c r="C112" s="7" t="s">
        <v>61</v>
      </c>
      <c r="D112" s="6">
        <v>0</v>
      </c>
      <c r="E112" s="6">
        <v>0</v>
      </c>
      <c r="F112" s="14">
        <v>0</v>
      </c>
      <c r="G112" s="14">
        <f>SUM(E112+F112)</f>
        <v>0</v>
      </c>
    </row>
    <row r="113" spans="1:7" ht="47.25">
      <c r="A113" s="68" t="s">
        <v>27</v>
      </c>
      <c r="B113" s="27"/>
      <c r="C113" s="13" t="s">
        <v>2</v>
      </c>
      <c r="D113" s="9">
        <f>SUM(D114)</f>
        <v>735660.64</v>
      </c>
      <c r="E113" s="9">
        <f t="shared" ref="E113:G113" si="58">SUM(E114)</f>
        <v>410582.03</v>
      </c>
      <c r="F113" s="9">
        <f t="shared" si="58"/>
        <v>332578.61</v>
      </c>
      <c r="G113" s="9">
        <f t="shared" si="58"/>
        <v>743160.64</v>
      </c>
    </row>
    <row r="114" spans="1:7" ht="44.25">
      <c r="A114" s="65" t="s">
        <v>91</v>
      </c>
      <c r="B114" s="27"/>
      <c r="C114" s="4" t="s">
        <v>2</v>
      </c>
      <c r="D114" s="2">
        <f>SUM(D115:D118)</f>
        <v>735660.64</v>
      </c>
      <c r="E114" s="2">
        <f t="shared" ref="E114:G114" si="59">SUM(E115:E118)</f>
        <v>410582.03</v>
      </c>
      <c r="F114" s="2">
        <f t="shared" si="59"/>
        <v>332578.61</v>
      </c>
      <c r="G114" s="2">
        <f t="shared" si="59"/>
        <v>743160.64</v>
      </c>
    </row>
    <row r="115" spans="1:7" ht="15.75">
      <c r="A115" s="69" t="s">
        <v>3</v>
      </c>
      <c r="B115" s="27"/>
      <c r="C115" s="4" t="s">
        <v>8</v>
      </c>
      <c r="D115" s="42">
        <f>SUM(D119)</f>
        <v>48000</v>
      </c>
      <c r="E115" s="42">
        <f t="shared" ref="E115:G115" si="60">SUM(E119)</f>
        <v>48000</v>
      </c>
      <c r="F115" s="3">
        <f t="shared" si="60"/>
        <v>0</v>
      </c>
      <c r="G115" s="3">
        <f t="shared" si="60"/>
        <v>48000</v>
      </c>
    </row>
    <row r="116" spans="1:7" ht="15.75">
      <c r="A116" s="69"/>
      <c r="B116" s="27"/>
      <c r="C116" s="4" t="s">
        <v>10</v>
      </c>
      <c r="D116" s="42">
        <f>SUM(D120)</f>
        <v>642060.64</v>
      </c>
      <c r="E116" s="42">
        <f t="shared" ref="E116:G116" si="61">SUM(E120)</f>
        <v>316982.03000000003</v>
      </c>
      <c r="F116" s="3">
        <f t="shared" si="61"/>
        <v>332578.61</v>
      </c>
      <c r="G116" s="3">
        <f t="shared" si="61"/>
        <v>649560.64</v>
      </c>
    </row>
    <row r="117" spans="1:7" ht="15.75">
      <c r="A117" s="69"/>
      <c r="B117" s="27"/>
      <c r="C117" s="4" t="s">
        <v>11</v>
      </c>
      <c r="D117" s="42">
        <f>SUM(D121)</f>
        <v>45600</v>
      </c>
      <c r="E117" s="42">
        <f t="shared" ref="E117:G117" si="62">SUM(E121)</f>
        <v>45600</v>
      </c>
      <c r="F117" s="3">
        <f t="shared" si="62"/>
        <v>0</v>
      </c>
      <c r="G117" s="3">
        <f t="shared" si="62"/>
        <v>45600</v>
      </c>
    </row>
    <row r="118" spans="1:7" ht="15.75">
      <c r="A118" s="69"/>
      <c r="B118" s="27"/>
      <c r="C118" s="4" t="s">
        <v>15</v>
      </c>
      <c r="D118" s="42">
        <f>SUM(D122)</f>
        <v>0</v>
      </c>
      <c r="E118" s="42">
        <f t="shared" ref="E118:G118" si="63">SUM(E122)</f>
        <v>0</v>
      </c>
      <c r="F118" s="3">
        <f t="shared" si="63"/>
        <v>0</v>
      </c>
      <c r="G118" s="3">
        <f t="shared" si="63"/>
        <v>0</v>
      </c>
    </row>
    <row r="119" spans="1:7" ht="26.25" customHeight="1">
      <c r="A119" s="69" t="s">
        <v>149</v>
      </c>
      <c r="B119" s="27"/>
      <c r="C119" s="12" t="s">
        <v>148</v>
      </c>
      <c r="D119" s="6">
        <v>48000</v>
      </c>
      <c r="E119" s="6">
        <v>48000</v>
      </c>
      <c r="F119" s="14">
        <v>0</v>
      </c>
      <c r="G119" s="14">
        <f>SUM(E119+F119)</f>
        <v>48000</v>
      </c>
    </row>
    <row r="120" spans="1:7" ht="24">
      <c r="A120" s="69" t="s">
        <v>43</v>
      </c>
      <c r="B120" s="27"/>
      <c r="C120" s="12" t="s">
        <v>69</v>
      </c>
      <c r="D120" s="6">
        <v>642060.64</v>
      </c>
      <c r="E120" s="6">
        <v>316982.03000000003</v>
      </c>
      <c r="F120" s="14">
        <f>174808.1+150270.51+7500</f>
        <v>332578.61</v>
      </c>
      <c r="G120" s="14">
        <f t="shared" ref="G120" si="64">SUM(E120+F120)</f>
        <v>649560.64</v>
      </c>
    </row>
    <row r="121" spans="1:7">
      <c r="A121" s="69" t="s">
        <v>25</v>
      </c>
      <c r="B121" s="27"/>
      <c r="C121" s="12" t="s">
        <v>98</v>
      </c>
      <c r="D121" s="6">
        <v>45600</v>
      </c>
      <c r="E121" s="6">
        <v>45600</v>
      </c>
      <c r="F121" s="14">
        <v>0</v>
      </c>
      <c r="G121" s="14">
        <f t="shared" ref="G121" si="65">SUM(E121+F121)</f>
        <v>45600</v>
      </c>
    </row>
    <row r="122" spans="1:7" ht="24">
      <c r="A122" s="69" t="s">
        <v>22</v>
      </c>
      <c r="B122" s="27"/>
      <c r="C122" s="12" t="s">
        <v>99</v>
      </c>
      <c r="D122" s="6">
        <v>0</v>
      </c>
      <c r="E122" s="6">
        <v>0</v>
      </c>
      <c r="F122" s="14">
        <v>0</v>
      </c>
      <c r="G122" s="14">
        <f t="shared" ref="G122" si="66">SUM(E122+F122)</f>
        <v>0</v>
      </c>
    </row>
    <row r="123" spans="1:7" ht="63">
      <c r="A123" s="66" t="s">
        <v>92</v>
      </c>
      <c r="B123" s="27"/>
      <c r="C123" s="13" t="s">
        <v>2</v>
      </c>
      <c r="D123" s="9">
        <f>SUM(D124:D132)</f>
        <v>2624628.34</v>
      </c>
      <c r="E123" s="9">
        <f t="shared" ref="E123:G123" si="67">SUM(E124:E132)</f>
        <v>1633855.73</v>
      </c>
      <c r="F123" s="9">
        <f t="shared" si="67"/>
        <v>860538.37</v>
      </c>
      <c r="G123" s="9">
        <f t="shared" si="67"/>
        <v>2494394.0999999996</v>
      </c>
    </row>
    <row r="124" spans="1:7">
      <c r="A124" s="69" t="s">
        <v>3</v>
      </c>
      <c r="B124" s="27"/>
      <c r="C124" s="5" t="s">
        <v>4</v>
      </c>
      <c r="D124" s="3">
        <f>SUM(D162)</f>
        <v>536337</v>
      </c>
      <c r="E124" s="3">
        <f t="shared" ref="E124:G124" si="68">SUM(E162)</f>
        <v>410811.48</v>
      </c>
      <c r="F124" s="3">
        <f t="shared" si="68"/>
        <v>110869.45</v>
      </c>
      <c r="G124" s="3">
        <f t="shared" si="68"/>
        <v>521680.93</v>
      </c>
    </row>
    <row r="125" spans="1:7">
      <c r="A125" s="69"/>
      <c r="B125" s="27"/>
      <c r="C125" s="5" t="s">
        <v>6</v>
      </c>
      <c r="D125" s="3">
        <f>SUM(D163)</f>
        <v>161978</v>
      </c>
      <c r="E125" s="3">
        <f t="shared" ref="E125:G125" si="69">SUM(E163)</f>
        <v>107655.22</v>
      </c>
      <c r="F125" s="16">
        <f t="shared" si="69"/>
        <v>50026.85</v>
      </c>
      <c r="G125" s="16">
        <f t="shared" si="69"/>
        <v>157682.07</v>
      </c>
    </row>
    <row r="126" spans="1:7">
      <c r="A126" s="69"/>
      <c r="B126" s="27"/>
      <c r="C126" s="5" t="s">
        <v>8</v>
      </c>
      <c r="D126" s="3">
        <f>SUM(D134)</f>
        <v>8360</v>
      </c>
      <c r="E126" s="3">
        <f t="shared" ref="E126:G126" si="70">SUM(E134)</f>
        <v>0</v>
      </c>
      <c r="F126" s="3">
        <f t="shared" si="70"/>
        <v>13500</v>
      </c>
      <c r="G126" s="3">
        <f t="shared" si="70"/>
        <v>13500</v>
      </c>
    </row>
    <row r="127" spans="1:7">
      <c r="A127" s="69"/>
      <c r="B127" s="27"/>
      <c r="C127" s="5" t="s">
        <v>9</v>
      </c>
      <c r="D127" s="3">
        <f>SUM(D147)+D164</f>
        <v>1250000</v>
      </c>
      <c r="E127" s="3">
        <f>SUM(E147)+E164</f>
        <v>562825.68999999994</v>
      </c>
      <c r="F127" s="16">
        <f>SUM(F147+F164)</f>
        <v>380642.07</v>
      </c>
      <c r="G127" s="16">
        <f>SUM(G147+G164)</f>
        <v>943467.76</v>
      </c>
    </row>
    <row r="128" spans="1:7">
      <c r="A128" s="69"/>
      <c r="B128" s="27"/>
      <c r="C128" s="5" t="s">
        <v>10</v>
      </c>
      <c r="D128" s="3">
        <f>SUM(D135+D148)</f>
        <v>26840</v>
      </c>
      <c r="E128" s="3">
        <f t="shared" ref="E128:G128" si="71">SUM(E135+E148)</f>
        <v>26840</v>
      </c>
      <c r="F128" s="3">
        <f t="shared" si="71"/>
        <v>0</v>
      </c>
      <c r="G128" s="3">
        <f t="shared" si="71"/>
        <v>26840</v>
      </c>
    </row>
    <row r="129" spans="1:7">
      <c r="A129" s="69"/>
      <c r="B129" s="27"/>
      <c r="C129" s="5" t="s">
        <v>11</v>
      </c>
      <c r="D129" s="3">
        <f>SUM(D136+D149+D165)</f>
        <v>439128</v>
      </c>
      <c r="E129" s="3">
        <f>SUM(E136+E149+E165)</f>
        <v>330378</v>
      </c>
      <c r="F129" s="3">
        <f>SUM(F136+F149+F165)</f>
        <v>223750</v>
      </c>
      <c r="G129" s="3">
        <f>SUM(G136+G149+G165)</f>
        <v>554128</v>
      </c>
    </row>
    <row r="130" spans="1:7">
      <c r="A130" s="69"/>
      <c r="B130" s="27"/>
      <c r="C130" s="5" t="s">
        <v>123</v>
      </c>
      <c r="D130" s="3">
        <f>SUM(D150)</f>
        <v>41760</v>
      </c>
      <c r="E130" s="3">
        <f t="shared" ref="E130:G130" si="72">SUM(E150)</f>
        <v>41760</v>
      </c>
      <c r="F130" s="3">
        <f t="shared" si="72"/>
        <v>0</v>
      </c>
      <c r="G130" s="3">
        <f t="shared" si="72"/>
        <v>41760</v>
      </c>
    </row>
    <row r="131" spans="1:7">
      <c r="A131" s="69"/>
      <c r="B131" s="27"/>
      <c r="C131" s="5" t="s">
        <v>14</v>
      </c>
      <c r="D131" s="3">
        <f>SUM(D137+D167)</f>
        <v>0</v>
      </c>
      <c r="E131" s="3">
        <f>SUM(E137+E167)</f>
        <v>0</v>
      </c>
      <c r="F131" s="3">
        <f>SUM(F137+F167)</f>
        <v>0</v>
      </c>
      <c r="G131" s="3">
        <f>SUM(G137+G167)</f>
        <v>0</v>
      </c>
    </row>
    <row r="132" spans="1:7">
      <c r="A132" s="69"/>
      <c r="B132" s="27"/>
      <c r="C132" s="5" t="s">
        <v>15</v>
      </c>
      <c r="D132" s="3">
        <f>SUM(D138+D151+D168)</f>
        <v>160225.34</v>
      </c>
      <c r="E132" s="3">
        <f>SUM(E138+E151+E168)</f>
        <v>153585.34</v>
      </c>
      <c r="F132" s="3">
        <f>SUM(F138+F151+F168)</f>
        <v>81750</v>
      </c>
      <c r="G132" s="3">
        <f>SUM(G138+G151+G168)</f>
        <v>235335.34</v>
      </c>
    </row>
    <row r="133" spans="1:7" ht="30.75" customHeight="1">
      <c r="A133" s="65" t="s">
        <v>94</v>
      </c>
      <c r="B133" s="27"/>
      <c r="C133" s="4" t="s">
        <v>2</v>
      </c>
      <c r="D133" s="2">
        <f>SUM(D134:D138)</f>
        <v>227103</v>
      </c>
      <c r="E133" s="2">
        <f t="shared" ref="E133:G133" si="73">SUM(E134:E138)</f>
        <v>103353</v>
      </c>
      <c r="F133" s="2">
        <f t="shared" si="73"/>
        <v>169000</v>
      </c>
      <c r="G133" s="2">
        <f t="shared" si="73"/>
        <v>272353</v>
      </c>
    </row>
    <row r="134" spans="1:7">
      <c r="A134" s="69" t="s">
        <v>3</v>
      </c>
      <c r="B134" s="27"/>
      <c r="C134" s="5" t="s">
        <v>8</v>
      </c>
      <c r="D134" s="3">
        <f>SUM(D139)</f>
        <v>8360</v>
      </c>
      <c r="E134" s="3">
        <f t="shared" ref="E134:G134" si="74">SUM(E139)</f>
        <v>0</v>
      </c>
      <c r="F134" s="3">
        <f t="shared" si="74"/>
        <v>13500</v>
      </c>
      <c r="G134" s="3">
        <f t="shared" si="74"/>
        <v>13500</v>
      </c>
    </row>
    <row r="135" spans="1:7">
      <c r="A135" s="69"/>
      <c r="B135" s="27"/>
      <c r="C135" s="5" t="s">
        <v>10</v>
      </c>
      <c r="D135" s="3">
        <f>SUM(D140+D143)</f>
        <v>26840</v>
      </c>
      <c r="E135" s="3">
        <f t="shared" ref="E135:G135" si="75">SUM(E140+E143)</f>
        <v>26840</v>
      </c>
      <c r="F135" s="3">
        <f t="shared" si="75"/>
        <v>0</v>
      </c>
      <c r="G135" s="3">
        <f t="shared" si="75"/>
        <v>26840</v>
      </c>
    </row>
    <row r="136" spans="1:7">
      <c r="A136" s="82"/>
      <c r="B136" s="27"/>
      <c r="C136" s="5" t="s">
        <v>11</v>
      </c>
      <c r="D136" s="3">
        <f>SUM(D141+D144)</f>
        <v>148000</v>
      </c>
      <c r="E136" s="3">
        <f t="shared" ref="E136:G136" si="76">SUM(E141+E144)</f>
        <v>39250</v>
      </c>
      <c r="F136" s="3">
        <f t="shared" si="76"/>
        <v>123750</v>
      </c>
      <c r="G136" s="3">
        <f t="shared" si="76"/>
        <v>163000</v>
      </c>
    </row>
    <row r="137" spans="1:7">
      <c r="A137" s="82"/>
      <c r="B137" s="27"/>
      <c r="C137" s="5" t="s">
        <v>14</v>
      </c>
      <c r="D137" s="3">
        <v>0</v>
      </c>
      <c r="E137" s="3">
        <v>0</v>
      </c>
      <c r="F137" s="3">
        <v>0</v>
      </c>
      <c r="G137" s="3">
        <v>0</v>
      </c>
    </row>
    <row r="138" spans="1:7">
      <c r="A138" s="82"/>
      <c r="B138" s="27"/>
      <c r="C138" s="5" t="s">
        <v>15</v>
      </c>
      <c r="D138" s="3">
        <f>SUM(D142+D145)</f>
        <v>43903</v>
      </c>
      <c r="E138" s="3">
        <f t="shared" ref="E138:G138" si="77">SUM(E142+E145)</f>
        <v>37263</v>
      </c>
      <c r="F138" s="3">
        <f t="shared" si="77"/>
        <v>31750</v>
      </c>
      <c r="G138" s="3">
        <f t="shared" si="77"/>
        <v>69013</v>
      </c>
    </row>
    <row r="139" spans="1:7" ht="26.25" customHeight="1">
      <c r="A139" s="69" t="s">
        <v>149</v>
      </c>
      <c r="B139" s="27"/>
      <c r="C139" s="12" t="s">
        <v>150</v>
      </c>
      <c r="D139" s="6">
        <v>8360</v>
      </c>
      <c r="E139" s="6">
        <v>0</v>
      </c>
      <c r="F139" s="14">
        <v>13500</v>
      </c>
      <c r="G139" s="14">
        <f>SUM(E139+F139)</f>
        <v>13500</v>
      </c>
    </row>
    <row r="140" spans="1:7" ht="27" customHeight="1">
      <c r="A140" s="62" t="s">
        <v>43</v>
      </c>
      <c r="B140" s="27"/>
      <c r="C140" s="12" t="s">
        <v>62</v>
      </c>
      <c r="D140" s="6">
        <v>26840</v>
      </c>
      <c r="E140" s="6">
        <v>26840</v>
      </c>
      <c r="F140" s="14">
        <v>0</v>
      </c>
      <c r="G140" s="14">
        <f>SUM(E140+F140)</f>
        <v>26840</v>
      </c>
    </row>
    <row r="141" spans="1:7">
      <c r="A141" s="62" t="s">
        <v>25</v>
      </c>
      <c r="B141" s="27"/>
      <c r="C141" s="12" t="s">
        <v>76</v>
      </c>
      <c r="D141" s="6">
        <v>148000</v>
      </c>
      <c r="E141" s="6">
        <v>39250</v>
      </c>
      <c r="F141" s="14">
        <f>78750+26000+5500+13500</f>
        <v>123750</v>
      </c>
      <c r="G141" s="14">
        <f t="shared" ref="G141:G145" si="78">SUM(E141+F141)</f>
        <v>163000</v>
      </c>
    </row>
    <row r="142" spans="1:7" ht="24">
      <c r="A142" s="62" t="s">
        <v>22</v>
      </c>
      <c r="B142" s="27"/>
      <c r="C142" s="12" t="s">
        <v>77</v>
      </c>
      <c r="D142" s="6">
        <v>43903</v>
      </c>
      <c r="E142" s="6">
        <v>37263</v>
      </c>
      <c r="F142" s="14">
        <f>5250+26500</f>
        <v>31750</v>
      </c>
      <c r="G142" s="14">
        <f t="shared" si="78"/>
        <v>69013</v>
      </c>
    </row>
    <row r="143" spans="1:7" ht="27" customHeight="1">
      <c r="A143" s="62" t="s">
        <v>43</v>
      </c>
      <c r="B143" s="27"/>
      <c r="C143" s="12" t="s">
        <v>130</v>
      </c>
      <c r="D143" s="6">
        <v>0</v>
      </c>
      <c r="E143" s="6">
        <v>0</v>
      </c>
      <c r="F143" s="14">
        <v>0</v>
      </c>
      <c r="G143" s="14">
        <f>SUM(E143+F143)</f>
        <v>0</v>
      </c>
    </row>
    <row r="144" spans="1:7" ht="15.75">
      <c r="A144" s="62" t="s">
        <v>25</v>
      </c>
      <c r="B144" s="27"/>
      <c r="C144" s="12" t="s">
        <v>131</v>
      </c>
      <c r="D144" s="6">
        <v>0</v>
      </c>
      <c r="E144" s="6">
        <v>0</v>
      </c>
      <c r="F144" s="14">
        <v>0</v>
      </c>
      <c r="G144" s="14">
        <f t="shared" ref="G144" si="79">SUM(E144+F144)</f>
        <v>0</v>
      </c>
    </row>
    <row r="145" spans="1:7" ht="30.75" customHeight="1">
      <c r="A145" s="62" t="s">
        <v>22</v>
      </c>
      <c r="B145" s="27"/>
      <c r="C145" s="7" t="s">
        <v>132</v>
      </c>
      <c r="D145" s="6">
        <v>0</v>
      </c>
      <c r="E145" s="6">
        <v>0</v>
      </c>
      <c r="F145" s="14">
        <v>0</v>
      </c>
      <c r="G145" s="14">
        <f t="shared" si="78"/>
        <v>0</v>
      </c>
    </row>
    <row r="146" spans="1:7" ht="30">
      <c r="A146" s="65" t="s">
        <v>93</v>
      </c>
      <c r="B146" s="27"/>
      <c r="C146" s="4" t="s">
        <v>2</v>
      </c>
      <c r="D146" s="2">
        <f>SUM(D147:D151)</f>
        <v>699210.34</v>
      </c>
      <c r="E146" s="2">
        <f>SUM(E147:E151)</f>
        <v>396288.99</v>
      </c>
      <c r="F146" s="2">
        <f>SUM(F147:F151)</f>
        <v>200642.07</v>
      </c>
      <c r="G146" s="2">
        <f>SUM(G147:G151)</f>
        <v>596931.05999999994</v>
      </c>
    </row>
    <row r="147" spans="1:7">
      <c r="A147" s="69" t="s">
        <v>3</v>
      </c>
      <c r="B147" s="27"/>
      <c r="C147" s="5" t="s">
        <v>9</v>
      </c>
      <c r="D147" s="3">
        <f>SUM(D159)</f>
        <v>450000</v>
      </c>
      <c r="E147" s="3">
        <f t="shared" ref="E147:G147" si="80">SUM(E159)</f>
        <v>147078.65</v>
      </c>
      <c r="F147" s="3">
        <f t="shared" si="80"/>
        <v>150642.07</v>
      </c>
      <c r="G147" s="3">
        <f t="shared" si="80"/>
        <v>297720.71999999997</v>
      </c>
    </row>
    <row r="148" spans="1:7">
      <c r="A148" s="82"/>
      <c r="B148" s="27"/>
      <c r="C148" s="5" t="s">
        <v>10</v>
      </c>
      <c r="D148" s="3">
        <f>SUM(D152+D156)</f>
        <v>0</v>
      </c>
      <c r="E148" s="3">
        <f>SUM(E152+E156)</f>
        <v>0</v>
      </c>
      <c r="F148" s="3">
        <f>SUM(F152+F156)</f>
        <v>0</v>
      </c>
      <c r="G148" s="3">
        <f>SUM(G152+G156)</f>
        <v>0</v>
      </c>
    </row>
    <row r="149" spans="1:7">
      <c r="A149" s="82"/>
      <c r="B149" s="27"/>
      <c r="C149" s="5" t="s">
        <v>11</v>
      </c>
      <c r="D149" s="3">
        <f>SUM(D153+D157)</f>
        <v>91128</v>
      </c>
      <c r="E149" s="3">
        <f t="shared" ref="E149:G149" si="81">SUM(E153+E157)</f>
        <v>91128</v>
      </c>
      <c r="F149" s="3">
        <f t="shared" si="81"/>
        <v>0</v>
      </c>
      <c r="G149" s="3">
        <f t="shared" si="81"/>
        <v>91128</v>
      </c>
    </row>
    <row r="150" spans="1:7">
      <c r="A150" s="82"/>
      <c r="B150" s="27"/>
      <c r="C150" s="5" t="s">
        <v>123</v>
      </c>
      <c r="D150" s="3">
        <f>SUM(D154+D157)</f>
        <v>41760</v>
      </c>
      <c r="E150" s="3">
        <f>SUM(E154+E157)</f>
        <v>41760</v>
      </c>
      <c r="F150" s="3">
        <f>SUM(F154+F157)</f>
        <v>0</v>
      </c>
      <c r="G150" s="3">
        <f>SUM(G154+G157)</f>
        <v>41760</v>
      </c>
    </row>
    <row r="151" spans="1:7">
      <c r="A151" s="62"/>
      <c r="B151" s="27"/>
      <c r="C151" s="5" t="s">
        <v>15</v>
      </c>
      <c r="D151" s="3">
        <f>SUM(D158+D155+D160)</f>
        <v>116322.34</v>
      </c>
      <c r="E151" s="3">
        <f t="shared" ref="E151:G151" si="82">SUM(E158+E155+E160)</f>
        <v>116322.34</v>
      </c>
      <c r="F151" s="3">
        <f t="shared" si="82"/>
        <v>50000</v>
      </c>
      <c r="G151" s="3">
        <f t="shared" si="82"/>
        <v>166322.34</v>
      </c>
    </row>
    <row r="152" spans="1:7" ht="24">
      <c r="A152" s="62" t="s">
        <v>20</v>
      </c>
      <c r="B152" s="27"/>
      <c r="C152" s="7" t="s">
        <v>133</v>
      </c>
      <c r="D152" s="6">
        <v>0</v>
      </c>
      <c r="E152" s="6">
        <v>0</v>
      </c>
      <c r="F152" s="14">
        <v>0</v>
      </c>
      <c r="G152" s="11">
        <f t="shared" ref="G152" si="83">SUM(E152:F152)</f>
        <v>0</v>
      </c>
    </row>
    <row r="153" spans="1:7">
      <c r="A153" s="62" t="s">
        <v>28</v>
      </c>
      <c r="B153" s="27"/>
      <c r="C153" s="7" t="s">
        <v>78</v>
      </c>
      <c r="D153" s="6">
        <v>91128</v>
      </c>
      <c r="E153" s="6">
        <v>91128</v>
      </c>
      <c r="F153" s="14">
        <v>0</v>
      </c>
      <c r="G153" s="14">
        <f>SUM(E153+F153)</f>
        <v>91128</v>
      </c>
    </row>
    <row r="154" spans="1:7">
      <c r="A154" s="62" t="s">
        <v>127</v>
      </c>
      <c r="B154" s="27"/>
      <c r="C154" s="7" t="s">
        <v>134</v>
      </c>
      <c r="D154" s="6">
        <v>41760</v>
      </c>
      <c r="E154" s="6">
        <v>41760</v>
      </c>
      <c r="F154" s="14">
        <v>0</v>
      </c>
      <c r="G154" s="14">
        <f>SUM(E154+F154)</f>
        <v>41760</v>
      </c>
    </row>
    <row r="155" spans="1:7" ht="24">
      <c r="A155" s="62" t="s">
        <v>22</v>
      </c>
      <c r="B155" s="27"/>
      <c r="C155" s="12" t="s">
        <v>152</v>
      </c>
      <c r="D155" s="6">
        <v>32455</v>
      </c>
      <c r="E155" s="6">
        <v>32455</v>
      </c>
      <c r="F155" s="14">
        <v>0</v>
      </c>
      <c r="G155" s="14">
        <f t="shared" ref="G155" si="84">SUM(E155+F155)</f>
        <v>32455</v>
      </c>
    </row>
    <row r="156" spans="1:7" ht="27" customHeight="1">
      <c r="A156" s="62" t="s">
        <v>43</v>
      </c>
      <c r="B156" s="27"/>
      <c r="C156" s="12" t="s">
        <v>111</v>
      </c>
      <c r="D156" s="6">
        <v>0</v>
      </c>
      <c r="E156" s="6">
        <v>0</v>
      </c>
      <c r="F156" s="14">
        <v>0</v>
      </c>
      <c r="G156" s="14">
        <f t="shared" ref="G156:G160" si="85">SUM(E156+F156)</f>
        <v>0</v>
      </c>
    </row>
    <row r="157" spans="1:7">
      <c r="A157" s="62" t="s">
        <v>28</v>
      </c>
      <c r="B157" s="27"/>
      <c r="C157" s="7" t="s">
        <v>110</v>
      </c>
      <c r="D157" s="6">
        <v>0</v>
      </c>
      <c r="E157" s="6">
        <v>0</v>
      </c>
      <c r="F157" s="14">
        <v>0</v>
      </c>
      <c r="G157" s="14">
        <f t="shared" si="85"/>
        <v>0</v>
      </c>
    </row>
    <row r="158" spans="1:7" ht="24">
      <c r="A158" s="62" t="s">
        <v>22</v>
      </c>
      <c r="B158" s="27"/>
      <c r="C158" s="7" t="s">
        <v>109</v>
      </c>
      <c r="D158" s="6">
        <v>0</v>
      </c>
      <c r="E158" s="6">
        <v>0</v>
      </c>
      <c r="F158" s="14">
        <v>0</v>
      </c>
      <c r="G158" s="14">
        <f t="shared" si="85"/>
        <v>0</v>
      </c>
    </row>
    <row r="159" spans="1:7">
      <c r="A159" s="62" t="s">
        <v>19</v>
      </c>
      <c r="B159" s="27"/>
      <c r="C159" s="7" t="s">
        <v>108</v>
      </c>
      <c r="D159" s="6">
        <v>450000</v>
      </c>
      <c r="E159" s="14">
        <v>147078.65</v>
      </c>
      <c r="F159" s="14">
        <v>150642.07</v>
      </c>
      <c r="G159" s="14">
        <f t="shared" si="85"/>
        <v>297720.71999999997</v>
      </c>
    </row>
    <row r="160" spans="1:7" ht="24">
      <c r="A160" s="62" t="s">
        <v>22</v>
      </c>
      <c r="B160" s="27"/>
      <c r="C160" s="7" t="s">
        <v>112</v>
      </c>
      <c r="D160" s="6">
        <v>83867.34</v>
      </c>
      <c r="E160" s="6">
        <v>83867.34</v>
      </c>
      <c r="F160" s="14">
        <v>50000</v>
      </c>
      <c r="G160" s="14">
        <f t="shared" si="85"/>
        <v>133867.34</v>
      </c>
    </row>
    <row r="161" spans="1:8" ht="44.25">
      <c r="A161" s="70" t="s">
        <v>95</v>
      </c>
      <c r="B161" s="27"/>
      <c r="C161" s="4" t="s">
        <v>2</v>
      </c>
      <c r="D161" s="2">
        <f>SUM(D162:D168)</f>
        <v>1698315</v>
      </c>
      <c r="E161" s="2">
        <f>SUM(E162:E168)</f>
        <v>1134213.74</v>
      </c>
      <c r="F161" s="2">
        <f>SUM(F162:F168)</f>
        <v>490896.3</v>
      </c>
      <c r="G161" s="2">
        <f>SUM(G162:G168)</f>
        <v>1625110.04</v>
      </c>
      <c r="H161" s="21"/>
    </row>
    <row r="162" spans="1:8">
      <c r="A162" s="69" t="s">
        <v>3</v>
      </c>
      <c r="B162" s="27"/>
      <c r="C162" s="5" t="s">
        <v>4</v>
      </c>
      <c r="D162" s="3">
        <f>SUM(D169)+D171</f>
        <v>536337</v>
      </c>
      <c r="E162" s="3">
        <f t="shared" ref="E162:G162" si="86">SUM(E169)+E171</f>
        <v>410811.48</v>
      </c>
      <c r="F162" s="3">
        <f t="shared" si="86"/>
        <v>110869.45</v>
      </c>
      <c r="G162" s="3">
        <f t="shared" si="86"/>
        <v>521680.93</v>
      </c>
    </row>
    <row r="163" spans="1:8">
      <c r="A163" s="62"/>
      <c r="B163" s="27"/>
      <c r="C163" s="5" t="s">
        <v>6</v>
      </c>
      <c r="D163" s="3">
        <f>SUM(D170)+D172</f>
        <v>161978</v>
      </c>
      <c r="E163" s="3">
        <f>SUM(E170)+E172</f>
        <v>107655.22</v>
      </c>
      <c r="F163" s="3">
        <f>SUM(F170)+F172</f>
        <v>50026.85</v>
      </c>
      <c r="G163" s="3">
        <f>SUM(G170)+G172</f>
        <v>157682.07</v>
      </c>
    </row>
    <row r="164" spans="1:8">
      <c r="A164" s="62"/>
      <c r="B164" s="27"/>
      <c r="C164" s="5" t="s">
        <v>9</v>
      </c>
      <c r="D164" s="3">
        <f>SUM(D174)</f>
        <v>800000</v>
      </c>
      <c r="E164" s="3">
        <f t="shared" ref="E164:G164" si="87">SUM(E174)</f>
        <v>415747.04</v>
      </c>
      <c r="F164" s="3">
        <f t="shared" si="87"/>
        <v>230000</v>
      </c>
      <c r="G164" s="3">
        <f t="shared" si="87"/>
        <v>645747.04</v>
      </c>
    </row>
    <row r="165" spans="1:8">
      <c r="A165" s="62"/>
      <c r="B165" s="27"/>
      <c r="C165" s="5" t="s">
        <v>11</v>
      </c>
      <c r="D165" s="3">
        <f>SUM(D173)</f>
        <v>200000</v>
      </c>
      <c r="E165" s="3">
        <f>SUM(E173)</f>
        <v>200000</v>
      </c>
      <c r="F165" s="3">
        <f>SUM(F173)</f>
        <v>100000</v>
      </c>
      <c r="G165" s="3">
        <f>SUM(G173)</f>
        <v>300000</v>
      </c>
    </row>
    <row r="166" spans="1:8">
      <c r="A166" s="62"/>
      <c r="B166" s="27"/>
      <c r="C166" s="5" t="s">
        <v>11</v>
      </c>
      <c r="D166" s="3">
        <v>0</v>
      </c>
      <c r="E166" s="3">
        <v>0</v>
      </c>
      <c r="F166" s="3">
        <v>0</v>
      </c>
      <c r="G166" s="3">
        <v>0</v>
      </c>
    </row>
    <row r="167" spans="1:8">
      <c r="A167" s="62"/>
      <c r="B167" s="27"/>
      <c r="C167" s="5" t="s">
        <v>14</v>
      </c>
      <c r="D167" s="3">
        <v>0</v>
      </c>
      <c r="E167" s="3">
        <v>0</v>
      </c>
      <c r="F167" s="16">
        <v>0</v>
      </c>
      <c r="G167" s="16">
        <v>0</v>
      </c>
    </row>
    <row r="168" spans="1:8">
      <c r="A168" s="62"/>
      <c r="B168" s="27"/>
      <c r="C168" s="5" t="s">
        <v>15</v>
      </c>
      <c r="D168" s="3">
        <v>0</v>
      </c>
      <c r="E168" s="3">
        <v>0</v>
      </c>
      <c r="F168" s="16">
        <v>0</v>
      </c>
      <c r="G168" s="16">
        <v>0</v>
      </c>
    </row>
    <row r="169" spans="1:8">
      <c r="A169" s="62" t="s">
        <v>16</v>
      </c>
      <c r="B169" s="27"/>
      <c r="C169" s="7" t="s">
        <v>63</v>
      </c>
      <c r="D169" s="6">
        <v>513387</v>
      </c>
      <c r="E169" s="6">
        <v>393033.48</v>
      </c>
      <c r="F169" s="14">
        <v>105697.45</v>
      </c>
      <c r="G169" s="14">
        <f>SUM(E169+F169)</f>
        <v>498730.93</v>
      </c>
      <c r="H169" s="21"/>
    </row>
    <row r="170" spans="1:8">
      <c r="A170" s="62" t="s">
        <v>17</v>
      </c>
      <c r="B170" s="27"/>
      <c r="C170" s="7" t="s">
        <v>64</v>
      </c>
      <c r="D170" s="6">
        <v>155043</v>
      </c>
      <c r="E170" s="6">
        <v>102323.22</v>
      </c>
      <c r="F170" s="14">
        <v>48423.85</v>
      </c>
      <c r="G170" s="14">
        <f>SUM(E170+F170)</f>
        <v>150747.07</v>
      </c>
      <c r="H170" s="21"/>
    </row>
    <row r="171" spans="1:8" ht="15.75">
      <c r="A171" s="62" t="s">
        <v>16</v>
      </c>
      <c r="B171" s="27"/>
      <c r="C171" s="7" t="s">
        <v>135</v>
      </c>
      <c r="D171" s="6">
        <v>22950</v>
      </c>
      <c r="E171" s="6">
        <v>17778</v>
      </c>
      <c r="F171" s="14">
        <v>5172</v>
      </c>
      <c r="G171" s="14">
        <f t="shared" ref="G171:G172" si="88">SUM(E171+F171)</f>
        <v>22950</v>
      </c>
      <c r="H171" s="21"/>
    </row>
    <row r="172" spans="1:8" ht="15.75">
      <c r="A172" s="62" t="s">
        <v>17</v>
      </c>
      <c r="B172" s="27"/>
      <c r="C172" s="7" t="s">
        <v>136</v>
      </c>
      <c r="D172" s="6">
        <v>6935</v>
      </c>
      <c r="E172" s="6">
        <v>5332</v>
      </c>
      <c r="F172" s="14">
        <v>1603</v>
      </c>
      <c r="G172" s="14">
        <f t="shared" si="88"/>
        <v>6935</v>
      </c>
      <c r="H172" s="21"/>
    </row>
    <row r="173" spans="1:8">
      <c r="A173" s="62" t="s">
        <v>28</v>
      </c>
      <c r="B173" s="27"/>
      <c r="C173" s="7" t="s">
        <v>151</v>
      </c>
      <c r="D173" s="6">
        <v>200000</v>
      </c>
      <c r="E173" s="6">
        <v>200000</v>
      </c>
      <c r="F173" s="14">
        <v>100000</v>
      </c>
      <c r="G173" s="14">
        <f t="shared" ref="G173" si="89">SUM(E173+F173)</f>
        <v>300000</v>
      </c>
    </row>
    <row r="174" spans="1:8">
      <c r="A174" s="62" t="s">
        <v>19</v>
      </c>
      <c r="B174" s="27"/>
      <c r="C174" s="7" t="s">
        <v>137</v>
      </c>
      <c r="D174" s="6">
        <v>800000</v>
      </c>
      <c r="E174" s="6">
        <v>415747.04</v>
      </c>
      <c r="F174" s="14">
        <v>230000</v>
      </c>
      <c r="G174" s="14">
        <f t="shared" ref="G174" si="90">SUM(E174+F174)</f>
        <v>645747.04</v>
      </c>
    </row>
    <row r="175" spans="1:8" ht="31.5" customHeight="1">
      <c r="A175" s="66" t="s">
        <v>29</v>
      </c>
      <c r="B175" s="27"/>
      <c r="C175" s="13" t="s">
        <v>2</v>
      </c>
      <c r="D175" s="9">
        <f>SUM(D176:D176)</f>
        <v>119300</v>
      </c>
      <c r="E175" s="9">
        <f>SUM(E176:E176)</f>
        <v>119300</v>
      </c>
      <c r="F175" s="9">
        <f>SUM(F176:F176)</f>
        <v>0</v>
      </c>
      <c r="G175" s="9">
        <f>SUM(G176:G176)</f>
        <v>119300</v>
      </c>
    </row>
    <row r="176" spans="1:8">
      <c r="A176" s="62"/>
      <c r="B176" s="27"/>
      <c r="C176" s="5" t="s">
        <v>13</v>
      </c>
      <c r="D176" s="16">
        <f>SUM(D178)</f>
        <v>119300</v>
      </c>
      <c r="E176" s="16">
        <f t="shared" ref="E176:G176" si="91">SUM(E178)</f>
        <v>119300</v>
      </c>
      <c r="F176" s="16">
        <f t="shared" si="91"/>
        <v>0</v>
      </c>
      <c r="G176" s="16">
        <f t="shared" si="91"/>
        <v>119300</v>
      </c>
    </row>
    <row r="177" spans="1:7" ht="30">
      <c r="A177" s="65" t="s">
        <v>96</v>
      </c>
      <c r="B177" s="27"/>
      <c r="C177" s="4" t="s">
        <v>2</v>
      </c>
      <c r="D177" s="2">
        <f>SUM(D178:D178)</f>
        <v>119300</v>
      </c>
      <c r="E177" s="2">
        <f>SUM(E178:E178)</f>
        <v>119300</v>
      </c>
      <c r="F177" s="2">
        <f>SUM(F178:F178)</f>
        <v>0</v>
      </c>
      <c r="G177" s="2">
        <f>SUM(G178:G178)</f>
        <v>119300</v>
      </c>
    </row>
    <row r="178" spans="1:7">
      <c r="A178" s="71"/>
      <c r="B178" s="27"/>
      <c r="C178" s="5" t="s">
        <v>13</v>
      </c>
      <c r="D178" s="3">
        <f>SUM(D179)</f>
        <v>119300</v>
      </c>
      <c r="E178" s="3">
        <f t="shared" ref="E178:G178" si="92">SUM(E179)</f>
        <v>119300</v>
      </c>
      <c r="F178" s="3">
        <f t="shared" si="92"/>
        <v>0</v>
      </c>
      <c r="G178" s="3">
        <f t="shared" si="92"/>
        <v>119300</v>
      </c>
    </row>
    <row r="179" spans="1:7" ht="36">
      <c r="A179" s="64" t="s">
        <v>24</v>
      </c>
      <c r="B179" s="27"/>
      <c r="C179" s="7" t="s">
        <v>65</v>
      </c>
      <c r="D179" s="6">
        <v>119300</v>
      </c>
      <c r="E179" s="6">
        <v>119300</v>
      </c>
      <c r="F179" s="14">
        <v>0</v>
      </c>
      <c r="G179" s="14">
        <f>SUM(E179+F179)</f>
        <v>119300</v>
      </c>
    </row>
    <row r="180" spans="1:7" ht="31.5" customHeight="1">
      <c r="A180" s="66" t="s">
        <v>138</v>
      </c>
      <c r="B180" s="27"/>
      <c r="C180" s="13" t="s">
        <v>2</v>
      </c>
      <c r="D180" s="9">
        <f>SUM(D181:D181)</f>
        <v>6377.48</v>
      </c>
      <c r="E180" s="9">
        <f>SUM(E181:E181)</f>
        <v>6377.48</v>
      </c>
      <c r="F180" s="9">
        <f>SUM(F181:F181)</f>
        <v>0</v>
      </c>
      <c r="G180" s="9">
        <f>SUM(G181:G181)</f>
        <v>6377.48</v>
      </c>
    </row>
    <row r="181" spans="1:7">
      <c r="A181" s="62"/>
      <c r="B181" s="27"/>
      <c r="C181" s="5" t="s">
        <v>11</v>
      </c>
      <c r="D181" s="16">
        <f>SUM(D183)</f>
        <v>6377.48</v>
      </c>
      <c r="E181" s="16">
        <f t="shared" ref="E181:G181" si="93">SUM(E183)</f>
        <v>6377.48</v>
      </c>
      <c r="F181" s="16">
        <f t="shared" si="93"/>
        <v>0</v>
      </c>
      <c r="G181" s="16">
        <f t="shared" si="93"/>
        <v>6377.48</v>
      </c>
    </row>
    <row r="182" spans="1:7" ht="45" customHeight="1">
      <c r="A182" s="65" t="s">
        <v>139</v>
      </c>
      <c r="B182" s="27"/>
      <c r="C182" s="4" t="s">
        <v>2</v>
      </c>
      <c r="D182" s="2">
        <f>SUM(D183:D183)</f>
        <v>6377.48</v>
      </c>
      <c r="E182" s="2">
        <f>SUM(E183:E183)</f>
        <v>6377.48</v>
      </c>
      <c r="F182" s="2">
        <f>SUM(F183:F183)</f>
        <v>0</v>
      </c>
      <c r="G182" s="2">
        <f>SUM(G183:G183)</f>
        <v>6377.48</v>
      </c>
    </row>
    <row r="183" spans="1:7">
      <c r="A183" s="71"/>
      <c r="B183" s="27"/>
      <c r="C183" s="5" t="s">
        <v>11</v>
      </c>
      <c r="D183" s="3">
        <f>SUM(D184)</f>
        <v>6377.48</v>
      </c>
      <c r="E183" s="3">
        <f t="shared" ref="E183:G183" si="94">SUM(E184)</f>
        <v>6377.48</v>
      </c>
      <c r="F183" s="3">
        <f t="shared" si="94"/>
        <v>0</v>
      </c>
      <c r="G183" s="3">
        <f t="shared" si="94"/>
        <v>6377.48</v>
      </c>
    </row>
    <row r="184" spans="1:7" ht="15.75">
      <c r="A184" s="64" t="s">
        <v>28</v>
      </c>
      <c r="B184" s="27"/>
      <c r="C184" s="7" t="s">
        <v>140</v>
      </c>
      <c r="D184" s="6">
        <v>6377.48</v>
      </c>
      <c r="E184" s="6">
        <v>6377.48</v>
      </c>
      <c r="F184" s="14">
        <v>0</v>
      </c>
      <c r="G184" s="14">
        <f>SUM(E184+F184)</f>
        <v>6377.48</v>
      </c>
    </row>
    <row r="185" spans="1:7" ht="45.75">
      <c r="A185" s="72" t="s">
        <v>100</v>
      </c>
      <c r="B185" s="27"/>
      <c r="C185" s="13" t="s">
        <v>2</v>
      </c>
      <c r="D185" s="9">
        <f t="shared" ref="D185:G186" si="95">SUM(D186)</f>
        <v>16900</v>
      </c>
      <c r="E185" s="9">
        <f t="shared" si="95"/>
        <v>8913.99</v>
      </c>
      <c r="F185" s="9">
        <f t="shared" si="95"/>
        <v>34484.769999999997</v>
      </c>
      <c r="G185" s="9">
        <f t="shared" si="95"/>
        <v>43398.759999999995</v>
      </c>
    </row>
    <row r="186" spans="1:7">
      <c r="A186" s="69" t="s">
        <v>3</v>
      </c>
      <c r="B186" s="27"/>
      <c r="C186" s="10" t="s">
        <v>141</v>
      </c>
      <c r="D186" s="18">
        <f t="shared" si="95"/>
        <v>16900</v>
      </c>
      <c r="E186" s="18">
        <f t="shared" si="95"/>
        <v>8913.99</v>
      </c>
      <c r="F186" s="6">
        <f t="shared" si="95"/>
        <v>34484.769999999997</v>
      </c>
      <c r="G186" s="6">
        <f t="shared" si="95"/>
        <v>43398.759999999995</v>
      </c>
    </row>
    <row r="187" spans="1:7">
      <c r="A187" s="82"/>
      <c r="B187" s="27"/>
      <c r="C187" s="12" t="s">
        <v>101</v>
      </c>
      <c r="D187" s="18">
        <v>16900</v>
      </c>
      <c r="E187" s="18">
        <v>8913.99</v>
      </c>
      <c r="F187" s="6">
        <f>21235.39+13249.38</f>
        <v>34484.769999999997</v>
      </c>
      <c r="G187" s="6">
        <f>SUM(E187+F187)</f>
        <v>43398.759999999995</v>
      </c>
    </row>
    <row r="188" spans="1:7" ht="15.75">
      <c r="A188" s="86" t="s">
        <v>30</v>
      </c>
      <c r="B188" s="27"/>
      <c r="C188" s="56"/>
      <c r="D188" s="43">
        <f>SUM(D7+D78+D88+D113+D123+D175+D180+D185)</f>
        <v>9375299.4499999993</v>
      </c>
      <c r="E188" s="43">
        <f>SUM(E7+E78+E88+E113+E123+E175+E180+E185)</f>
        <v>6200977.2300000004</v>
      </c>
      <c r="F188" s="90">
        <f>SUM(F7+F78+F88+F113+F123+F175+F180+F185)</f>
        <v>2830233.4499999997</v>
      </c>
      <c r="G188" s="90">
        <f>SUM(G7+G78+G88+G113+G123+G175+G180+G185)</f>
        <v>9031210.6799999978</v>
      </c>
    </row>
    <row r="189" spans="1:7">
      <c r="A189" s="87" t="s">
        <v>3</v>
      </c>
      <c r="B189" s="25"/>
      <c r="C189" s="5" t="s">
        <v>4</v>
      </c>
      <c r="D189" s="3">
        <f>SUM(D8+D80+D124)</f>
        <v>4274197.99</v>
      </c>
      <c r="E189" s="3">
        <f>SUM(E8+E80+E124)</f>
        <v>3145712.93</v>
      </c>
      <c r="F189" s="3">
        <f>SUM(F8+F80+F124)</f>
        <v>983224.5299999998</v>
      </c>
      <c r="G189" s="3">
        <f>SUM(G8+G80+G124)</f>
        <v>4128937.4599999995</v>
      </c>
    </row>
    <row r="190" spans="1:7" ht="15.75">
      <c r="A190" s="87"/>
      <c r="B190" s="25"/>
      <c r="C190" s="5" t="s">
        <v>5</v>
      </c>
      <c r="D190" s="3"/>
      <c r="E190" s="3"/>
      <c r="F190" s="3">
        <v>0</v>
      </c>
      <c r="G190" s="2">
        <f t="shared" ref="G190:G204" si="96">SUM(E190:F190)</f>
        <v>0</v>
      </c>
    </row>
    <row r="191" spans="1:7">
      <c r="A191" s="73"/>
      <c r="B191" s="27"/>
      <c r="C191" s="5" t="s">
        <v>6</v>
      </c>
      <c r="D191" s="3">
        <f>SUM(D9+D81+D125)</f>
        <v>1285558.1399999999</v>
      </c>
      <c r="E191" s="3">
        <f>SUM(E9+E81+E125)</f>
        <v>835645.45</v>
      </c>
      <c r="F191" s="3">
        <f>SUM(F9+F81+F125)</f>
        <v>400888.85</v>
      </c>
      <c r="G191" s="3">
        <f>SUM(G9+G81+G125)</f>
        <v>1236534.3000000003</v>
      </c>
    </row>
    <row r="192" spans="1:7">
      <c r="A192" s="73"/>
      <c r="B192" s="27"/>
      <c r="C192" s="5" t="s">
        <v>7</v>
      </c>
      <c r="D192" s="3">
        <f>SUM(D10)</f>
        <v>120723.79</v>
      </c>
      <c r="E192" s="3">
        <f t="shared" ref="E192:G192" si="97">SUM(E10)</f>
        <v>75757.89</v>
      </c>
      <c r="F192" s="3">
        <f t="shared" si="97"/>
        <v>35122.92</v>
      </c>
      <c r="G192" s="3">
        <f t="shared" si="97"/>
        <v>110880.81</v>
      </c>
    </row>
    <row r="193" spans="1:8">
      <c r="A193" s="73"/>
      <c r="B193" s="27"/>
      <c r="C193" s="5" t="s">
        <v>8</v>
      </c>
      <c r="D193" s="3">
        <f>SUM(D115+D126)</f>
        <v>56360</v>
      </c>
      <c r="E193" s="3">
        <f t="shared" ref="E193:G193" si="98">SUM(E115+E126)</f>
        <v>48000</v>
      </c>
      <c r="F193" s="3">
        <f t="shared" si="98"/>
        <v>13500</v>
      </c>
      <c r="G193" s="3">
        <f t="shared" si="98"/>
        <v>61500</v>
      </c>
    </row>
    <row r="194" spans="1:8">
      <c r="A194" s="73"/>
      <c r="B194" s="27"/>
      <c r="C194" s="5" t="s">
        <v>9</v>
      </c>
      <c r="D194" s="3">
        <f>SUM(D12+D127)</f>
        <v>1742393.07</v>
      </c>
      <c r="E194" s="3">
        <f>SUM(E12+E127)</f>
        <v>813476.5199999999</v>
      </c>
      <c r="F194" s="3">
        <f>SUM(F12+F127)</f>
        <v>543200.99</v>
      </c>
      <c r="G194" s="3">
        <f>SUM(G12+G127)</f>
        <v>1356677.51</v>
      </c>
    </row>
    <row r="195" spans="1:8">
      <c r="A195" s="73"/>
      <c r="B195" s="27"/>
      <c r="C195" s="5" t="s">
        <v>10</v>
      </c>
      <c r="D195" s="3">
        <f>SUM(D13+D82+D89+D116+D128)</f>
        <v>710142.18</v>
      </c>
      <c r="E195" s="3">
        <f>SUM(E13+E82+E89+E116+E128)</f>
        <v>361977.9</v>
      </c>
      <c r="F195" s="3">
        <f>SUM(F13+F82+F89+F116+F128)</f>
        <v>343458.61</v>
      </c>
      <c r="G195" s="3">
        <f>SUM(G13+G82+G89+G116+G128)</f>
        <v>705436.51</v>
      </c>
    </row>
    <row r="196" spans="1:8">
      <c r="A196" s="73"/>
      <c r="B196" s="27"/>
      <c r="C196" s="5" t="s">
        <v>11</v>
      </c>
      <c r="D196" s="3">
        <f>SUM(D14+D90+D117+D129+D183)</f>
        <v>716286.48</v>
      </c>
      <c r="E196" s="3">
        <f>SUM(E14+E90+E117+E129+E183)</f>
        <v>493705.27</v>
      </c>
      <c r="F196" s="3">
        <f>SUM(F14+F90+F117+F129+F183)</f>
        <v>335581.21</v>
      </c>
      <c r="G196" s="3">
        <f>SUM(G14+G90+G117+G129+G183)</f>
        <v>829286.48</v>
      </c>
    </row>
    <row r="197" spans="1:8">
      <c r="A197" s="73"/>
      <c r="B197" s="27"/>
      <c r="C197" s="5" t="s">
        <v>123</v>
      </c>
      <c r="D197" s="3">
        <f>SUM(D15+D130)</f>
        <v>47387.360000000001</v>
      </c>
      <c r="E197" s="3">
        <f>SUM(E15+E130)</f>
        <v>47387.360000000001</v>
      </c>
      <c r="F197" s="3">
        <f>SUM(F15+F130)</f>
        <v>0</v>
      </c>
      <c r="G197" s="3">
        <f>SUM(G15+G130)</f>
        <v>47387.360000000001</v>
      </c>
    </row>
    <row r="198" spans="1:8">
      <c r="A198" s="73"/>
      <c r="B198" s="27"/>
      <c r="C198" s="5" t="s">
        <v>13</v>
      </c>
      <c r="D198" s="3">
        <f>SUM(D18+D176)</f>
        <v>120768</v>
      </c>
      <c r="E198" s="3">
        <f>SUM(E18+E176)</f>
        <v>120768</v>
      </c>
      <c r="F198" s="3">
        <f>SUM(F18+F176)</f>
        <v>0</v>
      </c>
      <c r="G198" s="3">
        <f>SUM(G18+G176)</f>
        <v>120768</v>
      </c>
    </row>
    <row r="199" spans="1:8">
      <c r="A199" s="73"/>
      <c r="B199" s="27"/>
      <c r="C199" s="5" t="s">
        <v>141</v>
      </c>
      <c r="D199" s="3">
        <f>SUM(D186)</f>
        <v>16900</v>
      </c>
      <c r="E199" s="3">
        <f t="shared" ref="E199:G199" si="99">SUM(E186)</f>
        <v>8913.99</v>
      </c>
      <c r="F199" s="3">
        <f t="shared" si="99"/>
        <v>34484.769999999997</v>
      </c>
      <c r="G199" s="3">
        <f t="shared" si="99"/>
        <v>43398.759999999995</v>
      </c>
    </row>
    <row r="200" spans="1:8">
      <c r="A200" s="73"/>
      <c r="B200" s="27"/>
      <c r="C200" s="5" t="s">
        <v>119</v>
      </c>
      <c r="D200" s="3">
        <f>SUM(D16)</f>
        <v>0</v>
      </c>
      <c r="E200" s="3">
        <f t="shared" ref="E200:G200" si="100">SUM(E16)</f>
        <v>0</v>
      </c>
      <c r="F200" s="3">
        <f t="shared" si="100"/>
        <v>0</v>
      </c>
      <c r="G200" s="3">
        <f t="shared" si="100"/>
        <v>0</v>
      </c>
    </row>
    <row r="201" spans="1:8">
      <c r="A201" s="73"/>
      <c r="B201" s="27"/>
      <c r="C201" s="5" t="s">
        <v>12</v>
      </c>
      <c r="D201" s="3">
        <f>SUM(D17)</f>
        <v>10801</v>
      </c>
      <c r="E201" s="3">
        <f t="shared" ref="E201:G201" si="101">SUM(E17)</f>
        <v>801</v>
      </c>
      <c r="F201" s="3">
        <f t="shared" si="101"/>
        <v>0</v>
      </c>
      <c r="G201" s="3">
        <f t="shared" si="101"/>
        <v>801</v>
      </c>
    </row>
    <row r="202" spans="1:8">
      <c r="A202" s="73"/>
      <c r="B202" s="27"/>
      <c r="C202" s="5" t="s">
        <v>14</v>
      </c>
      <c r="D202" s="3">
        <f>SUM(D19+D131)</f>
        <v>0</v>
      </c>
      <c r="E202" s="3">
        <f>SUM(E19+E131)</f>
        <v>0</v>
      </c>
      <c r="F202" s="3">
        <f>SUM(F19+F131)</f>
        <v>0</v>
      </c>
      <c r="G202" s="3">
        <f>SUM(G19+G131)</f>
        <v>0</v>
      </c>
    </row>
    <row r="203" spans="1:8">
      <c r="A203" s="73"/>
      <c r="B203" s="27"/>
      <c r="C203" s="5" t="s">
        <v>15</v>
      </c>
      <c r="D203" s="3">
        <f>SUM(D20+D83+D91+D118+D132)</f>
        <v>273781.44</v>
      </c>
      <c r="E203" s="3">
        <f>SUM(E20+E83+E91+E118+E132)</f>
        <v>248830.91999999998</v>
      </c>
      <c r="F203" s="3">
        <f>SUM(F20+F83+F91+F118+F132)</f>
        <v>140771.57</v>
      </c>
      <c r="G203" s="3">
        <f>SUM(G20+G83+G91+G118+G132)</f>
        <v>389602.49</v>
      </c>
    </row>
    <row r="204" spans="1:8" ht="15.75">
      <c r="A204" s="74"/>
      <c r="B204" s="27"/>
      <c r="C204" s="51"/>
      <c r="D204" s="44"/>
      <c r="E204" s="44"/>
      <c r="F204" s="44"/>
      <c r="G204" s="2">
        <f t="shared" si="96"/>
        <v>0</v>
      </c>
    </row>
    <row r="205" spans="1:8">
      <c r="A205" s="75"/>
      <c r="B205" s="27"/>
      <c r="C205" s="52"/>
      <c r="D205" s="45">
        <f>SUM(D189:D203)</f>
        <v>9375299.4499999993</v>
      </c>
      <c r="E205" s="45">
        <f t="shared" ref="E205:G205" si="102">SUM(E189:E203)</f>
        <v>6200977.2300000014</v>
      </c>
      <c r="F205" s="45">
        <f t="shared" si="102"/>
        <v>2830233.4499999997</v>
      </c>
      <c r="G205" s="45">
        <f t="shared" si="102"/>
        <v>9031210.6799999978</v>
      </c>
      <c r="H205" s="21"/>
    </row>
    <row r="206" spans="1:8" hidden="1">
      <c r="A206" s="74" t="s">
        <v>31</v>
      </c>
      <c r="B206" s="27"/>
      <c r="C206" s="53" t="s">
        <v>32</v>
      </c>
      <c r="D206" s="46" t="e">
        <f>SUM(#REF!)</f>
        <v>#REF!</v>
      </c>
      <c r="E206" s="46" t="e">
        <f>SUM(#REF!)</f>
        <v>#REF!</v>
      </c>
      <c r="F206" s="37"/>
      <c r="G206" s="37" t="e">
        <f>SUM(#REF!)</f>
        <v>#REF!</v>
      </c>
    </row>
    <row r="207" spans="1:8" hidden="1">
      <c r="A207" s="76"/>
      <c r="B207" s="30"/>
      <c r="C207" s="53" t="s">
        <v>33</v>
      </c>
      <c r="D207" s="46" t="e">
        <f>SUM(#REF!)</f>
        <v>#REF!</v>
      </c>
      <c r="E207" s="46" t="e">
        <f>SUM(#REF!)</f>
        <v>#REF!</v>
      </c>
      <c r="F207" s="37"/>
      <c r="G207" s="37" t="e">
        <f>SUM(#REF!)</f>
        <v>#REF!</v>
      </c>
    </row>
    <row r="208" spans="1:8" hidden="1">
      <c r="A208" s="76"/>
      <c r="B208" s="30"/>
      <c r="C208" s="53" t="s">
        <v>34</v>
      </c>
      <c r="D208" s="46">
        <f>SUM(D61)</f>
        <v>1468</v>
      </c>
      <c r="E208" s="46">
        <f>SUM(E61)</f>
        <v>1468</v>
      </c>
      <c r="F208" s="37"/>
      <c r="G208" s="37">
        <f>SUM(G61)</f>
        <v>1468</v>
      </c>
    </row>
    <row r="209" spans="1:7" hidden="1">
      <c r="A209" s="76"/>
      <c r="B209" s="30"/>
      <c r="C209" s="53" t="s">
        <v>35</v>
      </c>
      <c r="D209" s="46">
        <f>SUM(D62)</f>
        <v>1468</v>
      </c>
      <c r="E209" s="46">
        <f>SUM(E62)</f>
        <v>1468</v>
      </c>
      <c r="F209" s="37"/>
      <c r="G209" s="37">
        <f>SUM(G62)</f>
        <v>1468</v>
      </c>
    </row>
    <row r="210" spans="1:7" hidden="1">
      <c r="A210" s="76"/>
      <c r="B210" s="30"/>
      <c r="C210" s="53" t="s">
        <v>36</v>
      </c>
      <c r="D210" s="46" t="e">
        <f>SUM(#REF!+#REF!+#REF!)</f>
        <v>#REF!</v>
      </c>
      <c r="E210" s="46" t="e">
        <f>SUM(#REF!+#REF!+#REF!)</f>
        <v>#REF!</v>
      </c>
      <c r="F210" s="37"/>
      <c r="G210" s="37" t="e">
        <f>SUM(#REF!+#REF!+#REF!)</f>
        <v>#REF!</v>
      </c>
    </row>
    <row r="211" spans="1:7" hidden="1">
      <c r="A211" s="76"/>
      <c r="B211" s="30"/>
      <c r="C211" s="53" t="s">
        <v>37</v>
      </c>
      <c r="D211" s="47" t="e">
        <f>SUM(#REF!+#REF!+#REF!)</f>
        <v>#REF!</v>
      </c>
      <c r="E211" s="47" t="e">
        <f>SUM(#REF!+#REF!+#REF!)</f>
        <v>#REF!</v>
      </c>
      <c r="F211" s="38"/>
      <c r="G211" s="38" t="e">
        <f>SUM(#REF!+#REF!+#REF!)</f>
        <v>#REF!</v>
      </c>
    </row>
    <row r="212" spans="1:7" hidden="1">
      <c r="A212" s="76"/>
      <c r="B212" s="30"/>
      <c r="C212" s="57" t="s">
        <v>38</v>
      </c>
      <c r="D212" s="47"/>
      <c r="E212" s="47"/>
      <c r="F212" s="38"/>
      <c r="G212" s="38"/>
    </row>
    <row r="213" spans="1:7" hidden="1">
      <c r="A213" s="76"/>
      <c r="B213" s="30"/>
      <c r="C213" s="57" t="s">
        <v>39</v>
      </c>
      <c r="D213" s="47"/>
      <c r="E213" s="47"/>
      <c r="F213" s="38"/>
      <c r="G213" s="38"/>
    </row>
    <row r="214" spans="1:7" hidden="1">
      <c r="A214" s="76"/>
      <c r="B214" s="30"/>
      <c r="C214" s="57" t="s">
        <v>40</v>
      </c>
      <c r="D214" s="47"/>
      <c r="E214" s="47"/>
      <c r="F214" s="38"/>
      <c r="G214" s="38"/>
    </row>
    <row r="215" spans="1:7" hidden="1">
      <c r="A215" s="76"/>
      <c r="B215" s="30"/>
      <c r="C215" s="7"/>
      <c r="D215" s="6"/>
      <c r="E215" s="6"/>
      <c r="F215" s="33"/>
      <c r="G215" s="33"/>
    </row>
    <row r="216" spans="1:7" hidden="1">
      <c r="A216" s="76"/>
      <c r="B216" s="30"/>
      <c r="C216" s="7"/>
      <c r="D216" s="6"/>
      <c r="E216" s="6"/>
      <c r="F216" s="33"/>
      <c r="G216" s="33"/>
    </row>
    <row r="217" spans="1:7" ht="31.5" hidden="1">
      <c r="A217" s="77" t="s">
        <v>41</v>
      </c>
      <c r="B217" s="30"/>
      <c r="C217" s="7"/>
      <c r="D217" s="2">
        <f>SUM([1]дох.10!D165-[1]рас.10!D300)</f>
        <v>0</v>
      </c>
      <c r="E217" s="2">
        <f>SUM([1]дох.10!J165-[1]рас.10!I300)</f>
        <v>0</v>
      </c>
      <c r="F217" s="34"/>
      <c r="G217" s="34">
        <f>SUM([1]дох.10!K165-[1]рас.10!K300)</f>
        <v>0</v>
      </c>
    </row>
    <row r="218" spans="1:7" hidden="1">
      <c r="A218" s="76"/>
      <c r="B218" s="30"/>
      <c r="C218" s="7"/>
      <c r="D218" s="48"/>
      <c r="E218" s="6"/>
      <c r="F218" s="33"/>
      <c r="G218" s="33"/>
    </row>
    <row r="219" spans="1:7" hidden="1">
      <c r="A219" s="76"/>
      <c r="B219" s="30"/>
      <c r="C219" s="7"/>
      <c r="D219" s="6"/>
      <c r="E219" s="6"/>
      <c r="F219" s="33"/>
      <c r="G219" s="33"/>
    </row>
    <row r="220" spans="1:7" ht="15.75" hidden="1">
      <c r="A220" s="78"/>
      <c r="B220" s="31"/>
      <c r="C220" s="58"/>
      <c r="D220" s="49">
        <v>27931.69</v>
      </c>
      <c r="E220" s="49"/>
      <c r="F220" s="39"/>
      <c r="G220" s="39"/>
    </row>
    <row r="221" spans="1:7" ht="15.75">
      <c r="A221" s="78"/>
      <c r="B221" s="31"/>
      <c r="C221" s="58"/>
      <c r="D221" s="49"/>
      <c r="E221" s="49"/>
      <c r="F221" s="39"/>
      <c r="G221" s="39"/>
    </row>
    <row r="222" spans="1:7" ht="15.75">
      <c r="A222" s="78"/>
      <c r="B222" s="31"/>
      <c r="C222" s="58"/>
      <c r="D222" s="49"/>
      <c r="E222" s="49"/>
      <c r="F222" s="39"/>
      <c r="G222" s="39"/>
    </row>
    <row r="223" spans="1:7" ht="15.75">
      <c r="A223" s="91" t="s">
        <v>113</v>
      </c>
      <c r="B223" s="91"/>
      <c r="C223" s="91"/>
      <c r="D223" s="91"/>
      <c r="E223" s="91"/>
      <c r="F223" s="91"/>
      <c r="G223" s="91"/>
    </row>
    <row r="225" spans="6:6">
      <c r="F225" s="40"/>
    </row>
  </sheetData>
  <mergeCells count="9">
    <mergeCell ref="A223:G223"/>
    <mergeCell ref="A2:G2"/>
    <mergeCell ref="A4:A5"/>
    <mergeCell ref="B4:B5"/>
    <mergeCell ref="C4:C5"/>
    <mergeCell ref="D4:D5"/>
    <mergeCell ref="E4:E5"/>
    <mergeCell ref="F4:F5"/>
    <mergeCell ref="G4:G5"/>
  </mergeCells>
  <pageMargins left="0.70866141732283472" right="0.39370078740157483" top="0.55118110236220474" bottom="0.55118110236220474" header="0" footer="0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IT-Service</cp:lastModifiedBy>
  <cp:lastPrinted>2022-11-14T01:55:05Z</cp:lastPrinted>
  <dcterms:created xsi:type="dcterms:W3CDTF">2014-11-13T05:24:44Z</dcterms:created>
  <dcterms:modified xsi:type="dcterms:W3CDTF">2023-11-10T04:33:09Z</dcterms:modified>
</cp:coreProperties>
</file>